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785" yWindow="-15" windowWidth="10770" windowHeight="11115" tabRatio="739"/>
  </bookViews>
  <sheets>
    <sheet name="積算単価表 (H5) (躯体用)" sheetId="12" r:id="rId1"/>
    <sheet name="積算単価表 (H5)" sheetId="11" r:id="rId2"/>
    <sheet name="積算単価表 (H2)" sheetId="9" state="hidden" r:id="rId3"/>
    <sheet name="基準係数K0" sheetId="2" state="hidden" r:id="rId4"/>
  </sheets>
  <definedNames>
    <definedName name="_xlnm.Print_Area" localSheetId="2">'積算単価表 (H2)'!$B$1:$L$52</definedName>
    <definedName name="_xlnm.Print_Area" localSheetId="1">'積算単価表 (H5)'!$A$1:$Z$50</definedName>
    <definedName name="_xlnm.Print_Area" localSheetId="0">'積算単価表 (H5) (躯体用)'!$A:$AH</definedName>
  </definedNames>
  <calcPr calcId="125725"/>
</workbook>
</file>

<file path=xl/calcChain.xml><?xml version="1.0" encoding="utf-8"?>
<calcChain xmlns="http://schemas.openxmlformats.org/spreadsheetml/2006/main">
  <c r="AB1" i="12"/>
  <c r="R4"/>
  <c r="E21"/>
  <c r="W63"/>
  <c r="O63"/>
  <c r="G63"/>
  <c r="M4"/>
  <c r="J48" i="11"/>
  <c r="G30" s="1"/>
  <c r="AA63" i="12"/>
  <c r="S63"/>
  <c r="K63"/>
  <c r="C63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38"/>
  <c r="W37"/>
  <c r="W36"/>
  <c r="W35"/>
  <c r="W34"/>
  <c r="W33"/>
  <c r="W32"/>
  <c r="W31"/>
  <c r="W30"/>
  <c r="W29"/>
  <c r="W28"/>
  <c r="W27"/>
  <c r="W26"/>
  <c r="W25"/>
  <c r="W24"/>
  <c r="W23"/>
  <c r="W22"/>
  <c r="S38"/>
  <c r="S37"/>
  <c r="S36"/>
  <c r="S35"/>
  <c r="S34"/>
  <c r="S33"/>
  <c r="S32"/>
  <c r="S31"/>
  <c r="S30"/>
  <c r="S29"/>
  <c r="S28"/>
  <c r="S27"/>
  <c r="S26"/>
  <c r="S25"/>
  <c r="S24"/>
  <c r="S23"/>
  <c r="S22"/>
  <c r="O38"/>
  <c r="Q38" s="1"/>
  <c r="R38" s="1"/>
  <c r="O37"/>
  <c r="O36"/>
  <c r="O35"/>
  <c r="O34"/>
  <c r="O33"/>
  <c r="O32"/>
  <c r="O31"/>
  <c r="O30"/>
  <c r="O29"/>
  <c r="O28"/>
  <c r="O27"/>
  <c r="O26"/>
  <c r="Q26" s="1"/>
  <c r="R26" s="1"/>
  <c r="O25"/>
  <c r="O24"/>
  <c r="O23"/>
  <c r="O22"/>
  <c r="K38"/>
  <c r="K37"/>
  <c r="K36"/>
  <c r="K35"/>
  <c r="K34"/>
  <c r="K33"/>
  <c r="K32"/>
  <c r="K31"/>
  <c r="K30"/>
  <c r="K29"/>
  <c r="K28"/>
  <c r="K27"/>
  <c r="K26"/>
  <c r="K25"/>
  <c r="K24"/>
  <c r="K23"/>
  <c r="K22"/>
  <c r="G38"/>
  <c r="G37"/>
  <c r="G36"/>
  <c r="G35"/>
  <c r="G34"/>
  <c r="G33"/>
  <c r="G32"/>
  <c r="G31"/>
  <c r="G30"/>
  <c r="G29"/>
  <c r="G28"/>
  <c r="I28" s="1"/>
  <c r="J28" s="1"/>
  <c r="G27"/>
  <c r="G26"/>
  <c r="G25"/>
  <c r="G24"/>
  <c r="G23"/>
  <c r="G22"/>
  <c r="C38"/>
  <c r="C37"/>
  <c r="C36"/>
  <c r="C35"/>
  <c r="C34"/>
  <c r="C33"/>
  <c r="C32"/>
  <c r="C31"/>
  <c r="C30"/>
  <c r="C29"/>
  <c r="C28"/>
  <c r="C27"/>
  <c r="C26"/>
  <c r="C25"/>
  <c r="C24"/>
  <c r="E24" s="1"/>
  <c r="F24" s="1"/>
  <c r="C23"/>
  <c r="C22"/>
  <c r="E22" s="1"/>
  <c r="F22" s="1"/>
  <c r="C60"/>
  <c r="C57"/>
  <c r="O57" s="1"/>
  <c r="AB50"/>
  <c r="X50"/>
  <c r="T50"/>
  <c r="P50"/>
  <c r="L50"/>
  <c r="H50"/>
  <c r="D50"/>
  <c r="AB49"/>
  <c r="X49"/>
  <c r="T49"/>
  <c r="P49"/>
  <c r="L49"/>
  <c r="H49"/>
  <c r="D49"/>
  <c r="AB48"/>
  <c r="X48"/>
  <c r="T48"/>
  <c r="P48"/>
  <c r="L48"/>
  <c r="H48"/>
  <c r="D48"/>
  <c r="AB47"/>
  <c r="X47"/>
  <c r="T47"/>
  <c r="P47"/>
  <c r="L47"/>
  <c r="H47"/>
  <c r="D47"/>
  <c r="AB46"/>
  <c r="X46"/>
  <c r="T46"/>
  <c r="P46"/>
  <c r="L46"/>
  <c r="H46"/>
  <c r="D46"/>
  <c r="AB45"/>
  <c r="X45"/>
  <c r="T45"/>
  <c r="P45"/>
  <c r="L45"/>
  <c r="H45"/>
  <c r="D45"/>
  <c r="AB44"/>
  <c r="X44"/>
  <c r="T44"/>
  <c r="P44"/>
  <c r="L44"/>
  <c r="H44"/>
  <c r="D44"/>
  <c r="AB43"/>
  <c r="X43"/>
  <c r="T43"/>
  <c r="P43"/>
  <c r="L43"/>
  <c r="H43"/>
  <c r="D43"/>
  <c r="AB42"/>
  <c r="X42"/>
  <c r="T42"/>
  <c r="P42"/>
  <c r="L42"/>
  <c r="H42"/>
  <c r="D42"/>
  <c r="AB41"/>
  <c r="X41"/>
  <c r="T41"/>
  <c r="P41"/>
  <c r="L41"/>
  <c r="H41"/>
  <c r="D41"/>
  <c r="AB40"/>
  <c r="X40"/>
  <c r="T40"/>
  <c r="P40"/>
  <c r="L40"/>
  <c r="H40"/>
  <c r="D40"/>
  <c r="AB39"/>
  <c r="X39"/>
  <c r="T39"/>
  <c r="P39"/>
  <c r="L39"/>
  <c r="H39"/>
  <c r="D39"/>
  <c r="AG37"/>
  <c r="AB37"/>
  <c r="AG36"/>
  <c r="AB36"/>
  <c r="AG35"/>
  <c r="AG34"/>
  <c r="X34"/>
  <c r="AG33"/>
  <c r="AG32"/>
  <c r="AB32"/>
  <c r="AG31"/>
  <c r="AG30"/>
  <c r="AG29"/>
  <c r="AG28"/>
  <c r="AB28"/>
  <c r="AG27"/>
  <c r="AG26"/>
  <c r="AG25"/>
  <c r="AB25"/>
  <c r="AG24"/>
  <c r="AG23"/>
  <c r="AB23"/>
  <c r="AG22"/>
  <c r="D18" i="9"/>
  <c r="F18"/>
  <c r="H18"/>
  <c r="J18"/>
  <c r="L18"/>
  <c r="D19"/>
  <c r="F19"/>
  <c r="H19"/>
  <c r="J19"/>
  <c r="L19"/>
  <c r="D20"/>
  <c r="F20"/>
  <c r="H20"/>
  <c r="J20"/>
  <c r="L20"/>
  <c r="D21"/>
  <c r="F21"/>
  <c r="H21"/>
  <c r="J21"/>
  <c r="L21"/>
  <c r="D22"/>
  <c r="F22"/>
  <c r="H22"/>
  <c r="J22"/>
  <c r="L22"/>
  <c r="D23"/>
  <c r="F23"/>
  <c r="H23"/>
  <c r="J23"/>
  <c r="L23"/>
  <c r="D24"/>
  <c r="F24"/>
  <c r="H24"/>
  <c r="J24"/>
  <c r="L24"/>
  <c r="D25"/>
  <c r="F25"/>
  <c r="H25"/>
  <c r="J25"/>
  <c r="L25"/>
  <c r="D26"/>
  <c r="F26"/>
  <c r="H26"/>
  <c r="J26"/>
  <c r="L26"/>
  <c r="D27"/>
  <c r="F27"/>
  <c r="H27"/>
  <c r="J27"/>
  <c r="L27"/>
  <c r="D28"/>
  <c r="F28"/>
  <c r="H28"/>
  <c r="J28"/>
  <c r="L28"/>
  <c r="D29"/>
  <c r="F29"/>
  <c r="H29"/>
  <c r="J29"/>
  <c r="L29"/>
  <c r="D30"/>
  <c r="F30"/>
  <c r="H30"/>
  <c r="J30"/>
  <c r="L30"/>
  <c r="D31"/>
  <c r="F31"/>
  <c r="H31"/>
  <c r="J31"/>
  <c r="L31"/>
  <c r="D32"/>
  <c r="F32"/>
  <c r="H32"/>
  <c r="J32"/>
  <c r="L32"/>
  <c r="D33"/>
  <c r="F33"/>
  <c r="H33"/>
  <c r="J33"/>
  <c r="L33"/>
  <c r="D34"/>
  <c r="F34"/>
  <c r="H34"/>
  <c r="J34"/>
  <c r="D35"/>
  <c r="F35"/>
  <c r="H35"/>
  <c r="J35"/>
  <c r="D36"/>
  <c r="F36"/>
  <c r="H36"/>
  <c r="J36"/>
  <c r="D37"/>
  <c r="F37"/>
  <c r="H37"/>
  <c r="J37"/>
  <c r="D38"/>
  <c r="F38"/>
  <c r="H38"/>
  <c r="J38"/>
  <c r="D39"/>
  <c r="F39"/>
  <c r="H39"/>
  <c r="J39"/>
  <c r="D40"/>
  <c r="F40"/>
  <c r="H40"/>
  <c r="J40"/>
  <c r="D41"/>
  <c r="F41"/>
  <c r="H41"/>
  <c r="J41"/>
  <c r="D42"/>
  <c r="F42"/>
  <c r="H42"/>
  <c r="J42"/>
  <c r="D43"/>
  <c r="F43"/>
  <c r="H43"/>
  <c r="J43"/>
  <c r="D44"/>
  <c r="F44"/>
  <c r="H44"/>
  <c r="J44"/>
  <c r="D45"/>
  <c r="F45"/>
  <c r="H45"/>
  <c r="J45"/>
  <c r="D46"/>
  <c r="F46"/>
  <c r="H46"/>
  <c r="J46"/>
  <c r="C54"/>
  <c r="K54" s="1"/>
  <c r="C57"/>
  <c r="E17" i="11"/>
  <c r="H17"/>
  <c r="K17"/>
  <c r="N17"/>
  <c r="Q17"/>
  <c r="T17"/>
  <c r="W17"/>
  <c r="Z17"/>
  <c r="E18"/>
  <c r="H18"/>
  <c r="K18"/>
  <c r="N18"/>
  <c r="Q18"/>
  <c r="T18"/>
  <c r="W18"/>
  <c r="Z18"/>
  <c r="E19"/>
  <c r="H19"/>
  <c r="K19"/>
  <c r="N19"/>
  <c r="Q19"/>
  <c r="T19"/>
  <c r="W19"/>
  <c r="Z19"/>
  <c r="E20"/>
  <c r="H20"/>
  <c r="K20"/>
  <c r="N20"/>
  <c r="Q20"/>
  <c r="T20"/>
  <c r="W20"/>
  <c r="Z20"/>
  <c r="E21"/>
  <c r="H21"/>
  <c r="K21"/>
  <c r="N21"/>
  <c r="Q21"/>
  <c r="T21"/>
  <c r="W21"/>
  <c r="Z21"/>
  <c r="E22"/>
  <c r="H22"/>
  <c r="K22"/>
  <c r="N22"/>
  <c r="Q22"/>
  <c r="T22"/>
  <c r="W22"/>
  <c r="Z22"/>
  <c r="E23"/>
  <c r="H23"/>
  <c r="K23"/>
  <c r="N23"/>
  <c r="Q23"/>
  <c r="T23"/>
  <c r="W23"/>
  <c r="Z23"/>
  <c r="E24"/>
  <c r="H24"/>
  <c r="K24"/>
  <c r="N24"/>
  <c r="Q24"/>
  <c r="T24"/>
  <c r="W24"/>
  <c r="Z24"/>
  <c r="E25"/>
  <c r="H25"/>
  <c r="K25"/>
  <c r="N25"/>
  <c r="Q25"/>
  <c r="T25"/>
  <c r="W25"/>
  <c r="Z25"/>
  <c r="E26"/>
  <c r="H26"/>
  <c r="K26"/>
  <c r="N26"/>
  <c r="Q26"/>
  <c r="T26"/>
  <c r="W26"/>
  <c r="Z26"/>
  <c r="E27"/>
  <c r="H27"/>
  <c r="K27"/>
  <c r="N27"/>
  <c r="Q27"/>
  <c r="T27"/>
  <c r="W27"/>
  <c r="Z27"/>
  <c r="E28"/>
  <c r="H28"/>
  <c r="K28"/>
  <c r="N28"/>
  <c r="Q28"/>
  <c r="T28"/>
  <c r="W28"/>
  <c r="Z28"/>
  <c r="E29"/>
  <c r="H29"/>
  <c r="K29"/>
  <c r="N29"/>
  <c r="Q29"/>
  <c r="T29"/>
  <c r="W29"/>
  <c r="Z29"/>
  <c r="E30"/>
  <c r="H30"/>
  <c r="K30"/>
  <c r="N30"/>
  <c r="Q30"/>
  <c r="T30"/>
  <c r="W30"/>
  <c r="Z30"/>
  <c r="E31"/>
  <c r="H31"/>
  <c r="K31"/>
  <c r="N31"/>
  <c r="Q31"/>
  <c r="T31"/>
  <c r="W31"/>
  <c r="Z31"/>
  <c r="E32"/>
  <c r="H32"/>
  <c r="K32"/>
  <c r="N32"/>
  <c r="Q32"/>
  <c r="T32"/>
  <c r="W32"/>
  <c r="Z32"/>
  <c r="E34"/>
  <c r="H34"/>
  <c r="K34"/>
  <c r="N34"/>
  <c r="Q34"/>
  <c r="T34"/>
  <c r="W34"/>
  <c r="E35"/>
  <c r="H35"/>
  <c r="K35"/>
  <c r="N35"/>
  <c r="Q35"/>
  <c r="T35"/>
  <c r="W35"/>
  <c r="E36"/>
  <c r="H36"/>
  <c r="K36"/>
  <c r="N36"/>
  <c r="Q36"/>
  <c r="T36"/>
  <c r="W36"/>
  <c r="E37"/>
  <c r="H37"/>
  <c r="K37"/>
  <c r="N37"/>
  <c r="Q37"/>
  <c r="T37"/>
  <c r="W37"/>
  <c r="E38"/>
  <c r="H38"/>
  <c r="K38"/>
  <c r="N38"/>
  <c r="Q38"/>
  <c r="T38"/>
  <c r="W38"/>
  <c r="E39"/>
  <c r="H39"/>
  <c r="K39"/>
  <c r="N39"/>
  <c r="Q39"/>
  <c r="T39"/>
  <c r="W39"/>
  <c r="E40"/>
  <c r="H40"/>
  <c r="K40"/>
  <c r="N40"/>
  <c r="Q40"/>
  <c r="T40"/>
  <c r="W40"/>
  <c r="E41"/>
  <c r="H41"/>
  <c r="K41"/>
  <c r="N41"/>
  <c r="Q41"/>
  <c r="T41"/>
  <c r="W41"/>
  <c r="E42"/>
  <c r="H42"/>
  <c r="K42"/>
  <c r="N42"/>
  <c r="Q42"/>
  <c r="T42"/>
  <c r="W42"/>
  <c r="E43"/>
  <c r="H43"/>
  <c r="K43"/>
  <c r="N43"/>
  <c r="Q43"/>
  <c r="T43"/>
  <c r="W43"/>
  <c r="E44"/>
  <c r="H44"/>
  <c r="K44"/>
  <c r="N44"/>
  <c r="Q44"/>
  <c r="T44"/>
  <c r="W44"/>
  <c r="E45"/>
  <c r="H45"/>
  <c r="K45"/>
  <c r="N45"/>
  <c r="Q45"/>
  <c r="T45"/>
  <c r="W45"/>
  <c r="C52"/>
  <c r="I52" s="1"/>
  <c r="C55"/>
  <c r="C58"/>
  <c r="F58"/>
  <c r="I58"/>
  <c r="L58"/>
  <c r="O58"/>
  <c r="R58"/>
  <c r="U58"/>
  <c r="H25" i="12"/>
  <c r="P30"/>
  <c r="L32"/>
  <c r="X35"/>
  <c r="D22"/>
  <c r="D31"/>
  <c r="D34"/>
  <c r="D35"/>
  <c r="U23"/>
  <c r="V23" s="1"/>
  <c r="AF27"/>
  <c r="AC30"/>
  <c r="AD30" s="1"/>
  <c r="U28"/>
  <c r="V28" s="1"/>
  <c r="AF37"/>
  <c r="M35"/>
  <c r="N35" s="1"/>
  <c r="M38"/>
  <c r="N38" s="1"/>
  <c r="H29"/>
  <c r="H33"/>
  <c r="H37"/>
  <c r="L28"/>
  <c r="L36"/>
  <c r="T34"/>
  <c r="X37"/>
  <c r="L30"/>
  <c r="L33"/>
  <c r="L37"/>
  <c r="H22"/>
  <c r="H34"/>
  <c r="P26"/>
  <c r="L25"/>
  <c r="T30"/>
  <c r="U34"/>
  <c r="V34" s="1"/>
  <c r="D24"/>
  <c r="P35"/>
  <c r="L29"/>
  <c r="L34"/>
  <c r="I22"/>
  <c r="J22" s="1"/>
  <c r="AF22"/>
  <c r="AF29"/>
  <c r="AC32"/>
  <c r="AD32" s="1"/>
  <c r="Y34"/>
  <c r="Z34" s="1"/>
  <c r="AF34"/>
  <c r="Q36"/>
  <c r="R36" s="1"/>
  <c r="Y38"/>
  <c r="Z38" s="1"/>
  <c r="E23"/>
  <c r="F23" s="1"/>
  <c r="M32"/>
  <c r="N32" s="1"/>
  <c r="Q27"/>
  <c r="R27" s="1"/>
  <c r="U38"/>
  <c r="V38" s="1"/>
  <c r="U22"/>
  <c r="V22" s="1"/>
  <c r="AC22"/>
  <c r="AD22" s="1"/>
  <c r="M26"/>
  <c r="N26" s="1"/>
  <c r="M29"/>
  <c r="N29" s="1"/>
  <c r="U29"/>
  <c r="V29" s="1"/>
  <c r="AC29"/>
  <c r="AD29" s="1"/>
  <c r="AF32"/>
  <c r="Q33"/>
  <c r="R33" s="1"/>
  <c r="AC33"/>
  <c r="AD33" s="1"/>
  <c r="E34"/>
  <c r="F34" s="1"/>
  <c r="I35"/>
  <c r="J35" s="1"/>
  <c r="AF35"/>
  <c r="Q37"/>
  <c r="R37" s="1"/>
  <c r="I38"/>
  <c r="J38" s="1"/>
  <c r="AF38"/>
  <c r="E35"/>
  <c r="F35" s="1"/>
  <c r="Q23"/>
  <c r="R23" s="1"/>
  <c r="Y23"/>
  <c r="Z23" s="1"/>
  <c r="M24"/>
  <c r="N24" s="1"/>
  <c r="U24"/>
  <c r="V24" s="1"/>
  <c r="AC24"/>
  <c r="AD24" s="1"/>
  <c r="Q25"/>
  <c r="R25" s="1"/>
  <c r="Y25"/>
  <c r="Z25" s="1"/>
  <c r="AF25"/>
  <c r="AC26"/>
  <c r="AD26" s="1"/>
  <c r="I27"/>
  <c r="J27" s="1"/>
  <c r="E28"/>
  <c r="F28" s="1"/>
  <c r="Q28"/>
  <c r="R28" s="1"/>
  <c r="Y28"/>
  <c r="Z28" s="1"/>
  <c r="AF28"/>
  <c r="M30"/>
  <c r="N30" s="1"/>
  <c r="Y30"/>
  <c r="Z30" s="1"/>
  <c r="AF30"/>
  <c r="Q31"/>
  <c r="R31" s="1"/>
  <c r="Y31"/>
  <c r="Z31" s="1"/>
  <c r="AF31"/>
  <c r="I32"/>
  <c r="J32" s="1"/>
  <c r="U32"/>
  <c r="V32" s="1"/>
  <c r="M34"/>
  <c r="N34" s="1"/>
  <c r="U35"/>
  <c r="V35" s="1"/>
  <c r="AC36"/>
  <c r="AD36" s="1"/>
  <c r="AC37"/>
  <c r="AD37" s="1"/>
  <c r="E38"/>
  <c r="F38" s="1"/>
  <c r="AC38"/>
  <c r="AD38" s="1"/>
  <c r="E31"/>
  <c r="F31" s="1"/>
  <c r="I29"/>
  <c r="J29" s="1"/>
  <c r="M31"/>
  <c r="N31" s="1"/>
  <c r="M36"/>
  <c r="N36" s="1"/>
  <c r="U27"/>
  <c r="V27" s="1"/>
  <c r="U26"/>
  <c r="V26" s="1"/>
  <c r="E25"/>
  <c r="F25" s="1"/>
  <c r="AF23"/>
  <c r="U36"/>
  <c r="V36" s="1"/>
  <c r="AC34"/>
  <c r="AD34" s="1"/>
  <c r="I33"/>
  <c r="J33" s="1"/>
  <c r="E30"/>
  <c r="F30" s="1"/>
  <c r="I23"/>
  <c r="J23" s="1"/>
  <c r="M22"/>
  <c r="N22" s="1"/>
  <c r="Q30"/>
  <c r="R30" s="1"/>
  <c r="E27"/>
  <c r="F27" s="1"/>
  <c r="M37"/>
  <c r="N37" s="1"/>
  <c r="AC35"/>
  <c r="AD35" s="1"/>
  <c r="AF33"/>
  <c r="Y29"/>
  <c r="Z29" s="1"/>
  <c r="I26"/>
  <c r="J26" s="1"/>
  <c r="U31"/>
  <c r="V31" s="1"/>
  <c r="I34"/>
  <c r="J34" s="1"/>
  <c r="Y26"/>
  <c r="Z26" s="1"/>
  <c r="Q32"/>
  <c r="R32" s="1"/>
  <c r="Y35"/>
  <c r="Z35" s="1"/>
  <c r="M25"/>
  <c r="N25" s="1"/>
  <c r="AF36"/>
  <c r="V30" i="11"/>
  <c r="E32" i="12"/>
  <c r="F32" s="1"/>
  <c r="U30"/>
  <c r="V30" s="1"/>
  <c r="Y23" i="11"/>
  <c r="S26"/>
  <c r="AC28" i="12"/>
  <c r="AD28" s="1"/>
  <c r="AA57"/>
  <c r="P32"/>
  <c r="P36"/>
  <c r="T23"/>
  <c r="T27"/>
  <c r="T31"/>
  <c r="T35"/>
  <c r="X22"/>
  <c r="X26"/>
  <c r="P28" i="11"/>
  <c r="S28"/>
  <c r="V27"/>
  <c r="G21"/>
  <c r="V20"/>
  <c r="H28" i="12"/>
  <c r="L31"/>
  <c r="L22"/>
  <c r="P25"/>
  <c r="AB30"/>
  <c r="AB34"/>
  <c r="H30"/>
  <c r="I25"/>
  <c r="J25" s="1"/>
  <c r="Y37"/>
  <c r="Z37" s="1"/>
  <c r="Q35"/>
  <c r="R35" s="1"/>
  <c r="M33"/>
  <c r="N33" s="1"/>
  <c r="M28"/>
  <c r="N28" s="1"/>
  <c r="Q22"/>
  <c r="R22" s="1"/>
  <c r="I30"/>
  <c r="J30" s="1"/>
  <c r="E26"/>
  <c r="F26" s="1"/>
  <c r="AC25"/>
  <c r="AD25" s="1"/>
  <c r="I31"/>
  <c r="J31" s="1"/>
  <c r="I37"/>
  <c r="J37" s="1"/>
  <c r="Q24"/>
  <c r="R24" s="1"/>
  <c r="AF24"/>
  <c r="D25" i="11"/>
  <c r="E36" i="12"/>
  <c r="F36" s="1"/>
  <c r="Y33"/>
  <c r="Z33" s="1"/>
  <c r="Q29"/>
  <c r="R29" s="1"/>
  <c r="Y22"/>
  <c r="Z22" s="1"/>
  <c r="Y27"/>
  <c r="Z27" s="1"/>
  <c r="AC31"/>
  <c r="AD31" s="1"/>
  <c r="AF26"/>
  <c r="M27"/>
  <c r="N27" s="1"/>
  <c r="V29" i="11"/>
  <c r="P33" i="12"/>
  <c r="L24"/>
  <c r="D36"/>
  <c r="H23"/>
  <c r="P28"/>
  <c r="X30"/>
  <c r="X23"/>
  <c r="T28"/>
  <c r="P22"/>
  <c r="P27"/>
  <c r="D32"/>
  <c r="H27"/>
  <c r="P30" i="11"/>
  <c r="Y18"/>
  <c r="M24"/>
  <c r="P23" i="12"/>
  <c r="AB29"/>
  <c r="AB33"/>
  <c r="H26"/>
  <c r="V26" i="11"/>
  <c r="W57" i="12" l="1"/>
  <c r="J25" i="11"/>
  <c r="M28"/>
  <c r="J17"/>
  <c r="D28"/>
  <c r="P25"/>
  <c r="J24"/>
  <c r="G23"/>
  <c r="J26"/>
  <c r="V21"/>
  <c r="S20"/>
  <c r="S18"/>
  <c r="M30"/>
  <c r="D27" i="12"/>
  <c r="D23"/>
  <c r="D25"/>
  <c r="C59" s="1"/>
  <c r="D29"/>
  <c r="D33"/>
  <c r="D37"/>
  <c r="H24"/>
  <c r="H32"/>
  <c r="H36"/>
  <c r="L23"/>
  <c r="L26"/>
  <c r="L35"/>
  <c r="P29"/>
  <c r="P34"/>
  <c r="O59" s="1"/>
  <c r="T25"/>
  <c r="T29"/>
  <c r="T33"/>
  <c r="T36"/>
  <c r="Y24"/>
  <c r="Z24" s="1"/>
  <c r="X27"/>
  <c r="X32"/>
  <c r="Y36"/>
  <c r="Z36" s="1"/>
  <c r="AC23"/>
  <c r="AD23" s="1"/>
  <c r="AB26"/>
  <c r="AB35"/>
  <c r="D26" i="11"/>
  <c r="G27"/>
  <c r="D29"/>
  <c r="V17"/>
  <c r="M27"/>
  <c r="J30"/>
  <c r="V25"/>
  <c r="M32"/>
  <c r="S17"/>
  <c r="D20"/>
  <c r="H31" i="12"/>
  <c r="T24"/>
  <c r="H35"/>
  <c r="D21" i="11"/>
  <c r="G22"/>
  <c r="Y33"/>
  <c r="S29"/>
  <c r="P26"/>
  <c r="Y20"/>
  <c r="J32"/>
  <c r="Y27"/>
  <c r="D30"/>
  <c r="D16"/>
  <c r="G18"/>
  <c r="J20"/>
  <c r="G25"/>
  <c r="J23"/>
  <c r="P31"/>
  <c r="J31"/>
  <c r="Y19"/>
  <c r="M18"/>
  <c r="Y32"/>
  <c r="E37" i="12"/>
  <c r="F37" s="1"/>
  <c r="AC27"/>
  <c r="AD27" s="1"/>
  <c r="I36"/>
  <c r="J36" s="1"/>
  <c r="U33"/>
  <c r="V33" s="1"/>
  <c r="Q34"/>
  <c r="R34" s="1"/>
  <c r="M23"/>
  <c r="N23" s="1"/>
  <c r="P37"/>
  <c r="AB22"/>
  <c r="D33" i="11"/>
  <c r="J18"/>
  <c r="G31"/>
  <c r="P33"/>
  <c r="P19"/>
  <c r="D17"/>
  <c r="S21"/>
  <c r="P23"/>
  <c r="Y26"/>
  <c r="D28" i="12"/>
  <c r="G19" i="11"/>
  <c r="E29" i="12"/>
  <c r="F29" s="1"/>
  <c r="X31"/>
  <c r="S25" i="11"/>
  <c r="Y30"/>
  <c r="S33"/>
  <c r="D27"/>
  <c r="S31"/>
  <c r="P24"/>
  <c r="M29"/>
  <c r="D24"/>
  <c r="V24"/>
  <c r="S19"/>
  <c r="D18"/>
  <c r="G28"/>
  <c r="U37" i="12"/>
  <c r="V37" s="1"/>
  <c r="G20" i="11"/>
  <c r="V23"/>
  <c r="M22"/>
  <c r="V28"/>
  <c r="J29"/>
  <c r="E33" i="12"/>
  <c r="F33" s="1"/>
  <c r="I24"/>
  <c r="J24" s="1"/>
  <c r="Y32"/>
  <c r="Z32" s="1"/>
  <c r="L27"/>
  <c r="X36"/>
  <c r="T32"/>
  <c r="M19" i="11"/>
  <c r="J22"/>
  <c r="Y21"/>
  <c r="M20"/>
  <c r="P22"/>
  <c r="Y29"/>
  <c r="S24"/>
  <c r="P27"/>
  <c r="Y17"/>
  <c r="S32"/>
  <c r="V18"/>
  <c r="M33"/>
  <c r="M31"/>
  <c r="P21"/>
  <c r="M26"/>
  <c r="J19"/>
  <c r="G24"/>
  <c r="V22"/>
  <c r="Y24"/>
  <c r="D31"/>
  <c r="Y31"/>
  <c r="S22"/>
  <c r="M25"/>
  <c r="D22"/>
  <c r="S27"/>
  <c r="D23"/>
  <c r="G26"/>
  <c r="X28" i="12"/>
  <c r="AB27"/>
  <c r="AB31"/>
  <c r="F52" i="11"/>
  <c r="F53" s="1"/>
  <c r="R52"/>
  <c r="R53" s="1"/>
  <c r="D30" i="12"/>
  <c r="P31"/>
  <c r="T22"/>
  <c r="T26"/>
  <c r="X25"/>
  <c r="X33"/>
  <c r="AB24"/>
  <c r="V33" i="11"/>
  <c r="S30"/>
  <c r="P32"/>
  <c r="P20"/>
  <c r="J33"/>
  <c r="J28"/>
  <c r="V32"/>
  <c r="D32"/>
  <c r="Y22"/>
  <c r="U25" i="12"/>
  <c r="V25" s="1"/>
  <c r="Y25" i="11"/>
  <c r="G29"/>
  <c r="G17"/>
  <c r="P17"/>
  <c r="J21"/>
  <c r="V31"/>
  <c r="M17"/>
  <c r="G54" i="9"/>
  <c r="G32" i="11"/>
  <c r="M21"/>
  <c r="J27"/>
  <c r="V19"/>
  <c r="G33"/>
  <c r="S23"/>
  <c r="P29"/>
  <c r="D19"/>
  <c r="Y28"/>
  <c r="M23"/>
  <c r="P18"/>
  <c r="X29" i="12"/>
  <c r="P24"/>
  <c r="X24"/>
  <c r="T37"/>
  <c r="D26"/>
  <c r="AA59"/>
  <c r="C55" i="9"/>
  <c r="K57" i="12"/>
  <c r="K59" s="1"/>
  <c r="S57"/>
  <c r="W58"/>
  <c r="AA58"/>
  <c r="C56" i="9"/>
  <c r="G57" i="12"/>
  <c r="G59" s="1"/>
  <c r="C58"/>
  <c r="E54" i="9"/>
  <c r="U52" i="11"/>
  <c r="O52"/>
  <c r="L52"/>
  <c r="F54"/>
  <c r="K58" i="12"/>
  <c r="K61" s="1"/>
  <c r="K62" s="1"/>
  <c r="C53" i="11"/>
  <c r="I54" i="9"/>
  <c r="C54" i="11"/>
  <c r="I53"/>
  <c r="I54"/>
  <c r="O58" i="12"/>
  <c r="K56" i="9"/>
  <c r="K55"/>
  <c r="W59" i="12" l="1"/>
  <c r="W61" s="1"/>
  <c r="W62" s="1"/>
  <c r="F56" i="11"/>
  <c r="F57" s="1"/>
  <c r="R54"/>
  <c r="R56" s="1"/>
  <c r="R57" s="1"/>
  <c r="G56" i="9"/>
  <c r="G55"/>
  <c r="G58" i="12"/>
  <c r="G61" s="1"/>
  <c r="G62" s="1"/>
  <c r="AA61"/>
  <c r="AA62" s="1"/>
  <c r="C58" i="9"/>
  <c r="S59" i="12"/>
  <c r="S58"/>
  <c r="C61"/>
  <c r="L53" i="11"/>
  <c r="L54"/>
  <c r="I55" i="9"/>
  <c r="I56"/>
  <c r="E55"/>
  <c r="E56"/>
  <c r="I56" i="11"/>
  <c r="I57" s="1"/>
  <c r="C56"/>
  <c r="C57" s="1"/>
  <c r="U53"/>
  <c r="U54"/>
  <c r="O54"/>
  <c r="O53"/>
  <c r="K58" i="9"/>
  <c r="O61" i="12"/>
  <c r="AI59" l="1"/>
  <c r="I4" s="1"/>
  <c r="G58" i="9"/>
  <c r="I58"/>
  <c r="U56" i="11"/>
  <c r="U57" s="1"/>
  <c r="E58" i="9"/>
  <c r="L56" i="11"/>
  <c r="L57" s="1"/>
  <c r="C62" i="12"/>
  <c r="S61"/>
  <c r="S62" s="1"/>
  <c r="AI58"/>
  <c r="H4" s="1"/>
  <c r="O56" i="11"/>
  <c r="O62" i="12"/>
  <c r="AI61" l="1"/>
  <c r="L4" s="1"/>
  <c r="AI62"/>
  <c r="O57" i="11"/>
  <c r="AB57" s="1"/>
  <c r="AB56"/>
  <c r="V4" i="12" l="1"/>
  <c r="R5"/>
  <c r="P4"/>
  <c r="T4" s="1"/>
</calcChain>
</file>

<file path=xl/sharedStrings.xml><?xml version="1.0" encoding="utf-8"?>
<sst xmlns="http://schemas.openxmlformats.org/spreadsheetml/2006/main" count="221" uniqueCount="122">
  <si>
    <t>第1類</t>
    <rPh sb="0" eb="1">
      <t>ダイ</t>
    </rPh>
    <rPh sb="2" eb="3">
      <t>ルイ</t>
    </rPh>
    <phoneticPr fontId="2"/>
  </si>
  <si>
    <t>第2類</t>
  </si>
  <si>
    <t>第2類</t>
    <rPh sb="0" eb="1">
      <t>ダイ</t>
    </rPh>
    <rPh sb="2" eb="3">
      <t>ルイ</t>
    </rPh>
    <phoneticPr fontId="2"/>
  </si>
  <si>
    <t>第2類の複雑なもの</t>
    <rPh sb="0" eb="1">
      <t>ダイ</t>
    </rPh>
    <rPh sb="2" eb="3">
      <t>ルイ</t>
    </rPh>
    <rPh sb="4" eb="6">
      <t>フクザツ</t>
    </rPh>
    <phoneticPr fontId="2"/>
  </si>
  <si>
    <t>第3類-1</t>
    <rPh sb="0" eb="1">
      <t>ダイ</t>
    </rPh>
    <rPh sb="2" eb="3">
      <t>ルイ</t>
    </rPh>
    <phoneticPr fontId="2"/>
  </si>
  <si>
    <t>第3類-2</t>
  </si>
  <si>
    <t>第3類-2</t>
    <rPh sb="0" eb="1">
      <t>ダイ</t>
    </rPh>
    <rPh sb="2" eb="3">
      <t>ルイ</t>
    </rPh>
    <phoneticPr fontId="2"/>
  </si>
  <si>
    <t>第4類</t>
    <rPh sb="0" eb="1">
      <t>ダイ</t>
    </rPh>
    <rPh sb="2" eb="3">
      <t>ルイ</t>
    </rPh>
    <phoneticPr fontId="2"/>
  </si>
  <si>
    <t>第5類</t>
    <rPh sb="0" eb="1">
      <t>ダイ</t>
    </rPh>
    <rPh sb="2" eb="3">
      <t>ルイ</t>
    </rPh>
    <phoneticPr fontId="2"/>
  </si>
  <si>
    <t>第1類の複雑なもの</t>
    <rPh sb="0" eb="1">
      <t>ダイ</t>
    </rPh>
    <rPh sb="2" eb="3">
      <t>ルイ</t>
    </rPh>
    <rPh sb="4" eb="6">
      <t>フクザツ</t>
    </rPh>
    <phoneticPr fontId="2"/>
  </si>
  <si>
    <t>原子力施設、火葬場等の類、その他特殊な建物</t>
    <phoneticPr fontId="2"/>
  </si>
  <si>
    <t>第3類-2の複雑なもの</t>
    <rPh sb="0" eb="1">
      <t>ダイ</t>
    </rPh>
    <rPh sb="2" eb="3">
      <t>ルイ</t>
    </rPh>
    <rPh sb="6" eb="8">
      <t>フクザツ</t>
    </rPh>
    <phoneticPr fontId="2"/>
  </si>
  <si>
    <r>
      <t>倉庫</t>
    </r>
    <r>
      <rPr>
        <sz val="11"/>
        <rFont val="ＭＳ Ｐゴシック"/>
        <family val="3"/>
        <charset val="128"/>
      </rPr>
      <t>（簡易）、格納庫、車庫、上屋、作業場等の簡易なもの</t>
    </r>
    <rPh sb="0" eb="2">
      <t>ソウコ</t>
    </rPh>
    <rPh sb="3" eb="5">
      <t>カンイ</t>
    </rPh>
    <rPh sb="7" eb="10">
      <t>カクノウコ</t>
    </rPh>
    <rPh sb="11" eb="13">
      <t>シャコ</t>
    </rPh>
    <rPh sb="14" eb="15">
      <t>ウエ</t>
    </rPh>
    <rPh sb="15" eb="16">
      <t>ヤ</t>
    </rPh>
    <rPh sb="17" eb="20">
      <t>サギョウバ</t>
    </rPh>
    <rPh sb="20" eb="21">
      <t>トウ</t>
    </rPh>
    <rPh sb="22" eb="24">
      <t>カンイ</t>
    </rPh>
    <phoneticPr fontId="2"/>
  </si>
  <si>
    <r>
      <t>学校</t>
    </r>
    <r>
      <rPr>
        <sz val="11"/>
        <rFont val="ＭＳ Ｐゴシック"/>
        <family val="3"/>
        <charset val="128"/>
      </rPr>
      <t>、講堂、体育館（学校施設用）</t>
    </r>
    <phoneticPr fontId="2"/>
  </si>
  <si>
    <r>
      <t>工場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事務所</t>
    </r>
    <r>
      <rPr>
        <sz val="11"/>
        <rFont val="ＭＳ Ｐゴシック"/>
        <family val="3"/>
        <charset val="128"/>
      </rPr>
      <t>、受・変電所、</t>
    </r>
    <r>
      <rPr>
        <b/>
        <sz val="11"/>
        <rFont val="ＭＳ Ｐゴシック"/>
        <family val="3"/>
        <charset val="128"/>
      </rPr>
      <t>店舗</t>
    </r>
    <r>
      <rPr>
        <sz val="11"/>
        <rFont val="ＭＳ Ｐゴシック"/>
        <family val="3"/>
        <charset val="128"/>
      </rPr>
      <t>、百貨店、宿舎、特殊倉庫</t>
    </r>
    <rPh sb="0" eb="2">
      <t>コウジョウ</t>
    </rPh>
    <rPh sb="3" eb="6">
      <t>ジムショ</t>
    </rPh>
    <rPh sb="7" eb="8">
      <t>ジュ</t>
    </rPh>
    <rPh sb="9" eb="11">
      <t>ヘンデン</t>
    </rPh>
    <rPh sb="11" eb="12">
      <t>ショ</t>
    </rPh>
    <rPh sb="13" eb="15">
      <t>テンポ</t>
    </rPh>
    <rPh sb="16" eb="19">
      <t>ヒャッカテン</t>
    </rPh>
    <rPh sb="20" eb="22">
      <t>シュクシャ</t>
    </rPh>
    <rPh sb="23" eb="25">
      <t>トクシュ</t>
    </rPh>
    <rPh sb="25" eb="27">
      <t>ソウコ</t>
    </rPh>
    <phoneticPr fontId="2"/>
  </si>
  <si>
    <r>
      <t>共同住宅</t>
    </r>
    <r>
      <rPr>
        <sz val="11"/>
        <rFont val="ＭＳ Ｐゴシック"/>
        <family val="3"/>
        <charset val="128"/>
      </rPr>
      <t>（面一タイプのもの）</t>
    </r>
    <rPh sb="0" eb="2">
      <t>キョウドウ</t>
    </rPh>
    <rPh sb="2" eb="4">
      <t>ジュウタク</t>
    </rPh>
    <rPh sb="5" eb="6">
      <t>メン</t>
    </rPh>
    <rPh sb="6" eb="7">
      <t>イチ</t>
    </rPh>
    <phoneticPr fontId="2"/>
  </si>
  <si>
    <r>
      <t>多目的複合ビル、公会堂、</t>
    </r>
    <r>
      <rPr>
        <b/>
        <sz val="11"/>
        <rFont val="ＭＳ Ｐゴシック"/>
        <family val="3"/>
        <charset val="128"/>
      </rPr>
      <t>公民館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庁舎</t>
    </r>
    <r>
      <rPr>
        <sz val="11"/>
        <rFont val="ＭＳ Ｐゴシック"/>
        <family val="3"/>
        <charset val="128"/>
      </rPr>
      <t>、駅舎、ターミナル</t>
    </r>
    <rPh sb="0" eb="3">
      <t>タモクテキ</t>
    </rPh>
    <rPh sb="3" eb="5">
      <t>フクゴウ</t>
    </rPh>
    <rPh sb="8" eb="11">
      <t>コウカイドウ</t>
    </rPh>
    <rPh sb="12" eb="15">
      <t>コウミンカン</t>
    </rPh>
    <rPh sb="16" eb="18">
      <t>チョウシャ</t>
    </rPh>
    <rPh sb="19" eb="20">
      <t>エキ</t>
    </rPh>
    <rPh sb="20" eb="21">
      <t>シャ</t>
    </rPh>
    <phoneticPr fontId="2"/>
  </si>
  <si>
    <r>
      <t>保育園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幼稚園</t>
    </r>
    <r>
      <rPr>
        <sz val="11"/>
        <rFont val="ＭＳ Ｐゴシック"/>
        <family val="3"/>
        <charset val="128"/>
      </rPr>
      <t>、保養所、銀行、研究所、浄水場</t>
    </r>
    <rPh sb="0" eb="3">
      <t>ホイクエン</t>
    </rPh>
    <rPh sb="4" eb="7">
      <t>ヨウチエン</t>
    </rPh>
    <rPh sb="8" eb="10">
      <t>ホヨウ</t>
    </rPh>
    <rPh sb="10" eb="11">
      <t>ショ</t>
    </rPh>
    <rPh sb="12" eb="14">
      <t>ギンコウ</t>
    </rPh>
    <rPh sb="15" eb="18">
      <t>ケンキュウショ</t>
    </rPh>
    <rPh sb="19" eb="22">
      <t>ジョウスイジョウ</t>
    </rPh>
    <phoneticPr fontId="2"/>
  </si>
  <si>
    <r>
      <t>劇場、</t>
    </r>
    <r>
      <rPr>
        <b/>
        <sz val="11"/>
        <rFont val="ＭＳ Ｐゴシック"/>
        <family val="3"/>
        <charset val="128"/>
      </rPr>
      <t>図書館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美術館</t>
    </r>
    <r>
      <rPr>
        <sz val="11"/>
        <rFont val="ＭＳ Ｐゴシック"/>
        <family val="3"/>
        <charset val="128"/>
      </rPr>
      <t>、博物館、映画館、演奏場、</t>
    </r>
    <r>
      <rPr>
        <b/>
        <sz val="11"/>
        <rFont val="ＭＳ Ｐゴシック"/>
        <family val="3"/>
        <charset val="128"/>
      </rPr>
      <t>病院</t>
    </r>
    <rPh sb="0" eb="2">
      <t>ゲキジョウ</t>
    </rPh>
    <rPh sb="3" eb="6">
      <t>トショカン</t>
    </rPh>
    <rPh sb="7" eb="10">
      <t>ビジュツカン</t>
    </rPh>
    <rPh sb="11" eb="14">
      <t>ハクブツカン</t>
    </rPh>
    <rPh sb="15" eb="18">
      <t>エイガカン</t>
    </rPh>
    <rPh sb="19" eb="21">
      <t>エンソウ</t>
    </rPh>
    <rPh sb="21" eb="22">
      <t>バ</t>
    </rPh>
    <rPh sb="23" eb="25">
      <t>ビョウイン</t>
    </rPh>
    <phoneticPr fontId="2"/>
  </si>
  <si>
    <r>
      <t>診療所</t>
    </r>
    <r>
      <rPr>
        <sz val="11"/>
        <rFont val="ＭＳ Ｐゴシック"/>
        <family val="3"/>
        <charset val="128"/>
      </rPr>
      <t>、養護建築、</t>
    </r>
    <r>
      <rPr>
        <b/>
        <sz val="11"/>
        <rFont val="ＭＳ Ｐゴシック"/>
        <family val="3"/>
        <charset val="128"/>
      </rPr>
      <t>ホテル</t>
    </r>
    <r>
      <rPr>
        <sz val="11"/>
        <rFont val="ＭＳ Ｐゴシック"/>
        <family val="3"/>
        <charset val="128"/>
      </rPr>
      <t>、旅館、レストハウス、放送局</t>
    </r>
    <rPh sb="0" eb="2">
      <t>シンリョウ</t>
    </rPh>
    <rPh sb="2" eb="3">
      <t>ジョ</t>
    </rPh>
    <rPh sb="4" eb="6">
      <t>ヨウゴ</t>
    </rPh>
    <rPh sb="6" eb="8">
      <t>ケンチク</t>
    </rPh>
    <rPh sb="13" eb="15">
      <t>リョカン</t>
    </rPh>
    <rPh sb="23" eb="26">
      <t>ホウソウキョク</t>
    </rPh>
    <phoneticPr fontId="2"/>
  </si>
  <si>
    <r>
      <t>体育館</t>
    </r>
    <r>
      <rPr>
        <sz val="11"/>
        <rFont val="ＭＳ Ｐゴシック"/>
        <family val="3"/>
        <charset val="128"/>
      </rPr>
      <t>（総合）、体育施設、送・受信所、</t>
    </r>
    <r>
      <rPr>
        <b/>
        <sz val="11"/>
        <rFont val="ＭＳ Ｐゴシック"/>
        <family val="3"/>
        <charset val="128"/>
      </rPr>
      <t>飲食店</t>
    </r>
    <r>
      <rPr>
        <sz val="11"/>
        <rFont val="ＭＳ Ｐゴシック"/>
        <family val="3"/>
        <charset val="128"/>
      </rPr>
      <t>、各種遊戯場</t>
    </r>
    <rPh sb="0" eb="3">
      <t>タイイクカン</t>
    </rPh>
    <rPh sb="4" eb="6">
      <t>ソウゴウ</t>
    </rPh>
    <rPh sb="8" eb="10">
      <t>タイイク</t>
    </rPh>
    <rPh sb="10" eb="12">
      <t>シセツ</t>
    </rPh>
    <rPh sb="13" eb="14">
      <t>ソウ</t>
    </rPh>
    <rPh sb="15" eb="17">
      <t>ジュシン</t>
    </rPh>
    <rPh sb="17" eb="18">
      <t>ショ</t>
    </rPh>
    <rPh sb="19" eb="22">
      <t>インショクテン</t>
    </rPh>
    <rPh sb="23" eb="25">
      <t>カクシュ</t>
    </rPh>
    <rPh sb="25" eb="27">
      <t>ユウギ</t>
    </rPh>
    <rPh sb="27" eb="28">
      <t>バ</t>
    </rPh>
    <phoneticPr fontId="2"/>
  </si>
  <si>
    <r>
      <t>マンション</t>
    </r>
    <r>
      <rPr>
        <sz val="11"/>
        <rFont val="ＭＳ Ｐゴシック"/>
        <family val="3"/>
        <charset val="128"/>
      </rPr>
      <t>、給油所、公衆便所、屠場、汚水・塵芥処理場</t>
    </r>
    <rPh sb="6" eb="8">
      <t>キュウユ</t>
    </rPh>
    <rPh sb="8" eb="9">
      <t>ショ</t>
    </rPh>
    <rPh sb="10" eb="12">
      <t>コウシュウ</t>
    </rPh>
    <rPh sb="12" eb="14">
      <t>ベンジョ</t>
    </rPh>
    <rPh sb="15" eb="16">
      <t>ト</t>
    </rPh>
    <rPh sb="16" eb="17">
      <t>バ</t>
    </rPh>
    <rPh sb="18" eb="20">
      <t>オスイ</t>
    </rPh>
    <rPh sb="21" eb="23">
      <t>ジンカイ</t>
    </rPh>
    <rPh sb="23" eb="26">
      <t>ショリジョウ</t>
    </rPh>
    <phoneticPr fontId="2"/>
  </si>
  <si>
    <r>
      <t>戸建住宅</t>
    </r>
    <r>
      <rPr>
        <sz val="11"/>
        <rFont val="ＭＳ Ｐゴシック"/>
        <family val="3"/>
        <charset val="128"/>
      </rPr>
      <t>、一般的な木造住宅等</t>
    </r>
    <rPh sb="0" eb="1">
      <t>ト</t>
    </rPh>
    <rPh sb="1" eb="2">
      <t>タテ</t>
    </rPh>
    <rPh sb="2" eb="4">
      <t>ジュウタク</t>
    </rPh>
    <rPh sb="5" eb="8">
      <t>イッパンテキ</t>
    </rPh>
    <rPh sb="9" eb="11">
      <t>モクゾウ</t>
    </rPh>
    <rPh sb="11" eb="13">
      <t>ジュウタク</t>
    </rPh>
    <rPh sb="13" eb="14">
      <t>トウ</t>
    </rPh>
    <phoneticPr fontId="2"/>
  </si>
  <si>
    <t>（平成２年版）</t>
    <rPh sb="1" eb="3">
      <t>ヘイセイ</t>
    </rPh>
    <rPh sb="4" eb="5">
      <t>ネン</t>
    </rPh>
    <rPh sb="5" eb="6">
      <t>バン</t>
    </rPh>
    <phoneticPr fontId="2"/>
  </si>
  <si>
    <t>倉庫（簡）</t>
    <rPh sb="0" eb="2">
      <t>ソウコ</t>
    </rPh>
    <rPh sb="3" eb="4">
      <t>カン</t>
    </rPh>
    <phoneticPr fontId="2"/>
  </si>
  <si>
    <t>第１類の複雑なもの</t>
    <rPh sb="0" eb="1">
      <t>ダイ</t>
    </rPh>
    <rPh sb="2" eb="3">
      <t>ルイ</t>
    </rPh>
    <rPh sb="4" eb="6">
      <t>フクザツ</t>
    </rPh>
    <phoneticPr fontId="2"/>
  </si>
  <si>
    <t>戸建住宅</t>
    <rPh sb="0" eb="2">
      <t>コダテ</t>
    </rPh>
    <rPh sb="2" eb="4">
      <t>ジュウタク</t>
    </rPh>
    <phoneticPr fontId="2"/>
  </si>
  <si>
    <t>格納庫</t>
    <rPh sb="0" eb="3">
      <t>カクノウコ</t>
    </rPh>
    <phoneticPr fontId="2"/>
  </si>
  <si>
    <t>学校　講堂　体育館</t>
    <rPh sb="0" eb="2">
      <t>ガッコウ</t>
    </rPh>
    <rPh sb="3" eb="5">
      <t>コウドウ</t>
    </rPh>
    <rPh sb="6" eb="9">
      <t>タイイクカン</t>
    </rPh>
    <phoneticPr fontId="2"/>
  </si>
  <si>
    <t>庁舎</t>
    <rPh sb="0" eb="2">
      <t>チョウシャ</t>
    </rPh>
    <phoneticPr fontId="2"/>
  </si>
  <si>
    <t>多目的な複合ﾋﾞﾙ</t>
    <rPh sb="0" eb="3">
      <t>タモクテキ</t>
    </rPh>
    <rPh sb="4" eb="6">
      <t>フクゴウ</t>
    </rPh>
    <phoneticPr fontId="2"/>
  </si>
  <si>
    <t>一般的木造戸建住宅</t>
    <rPh sb="0" eb="2">
      <t>イッパン</t>
    </rPh>
    <rPh sb="2" eb="3">
      <t>テキ</t>
    </rPh>
    <rPh sb="3" eb="5">
      <t>モクゾウ</t>
    </rPh>
    <rPh sb="5" eb="7">
      <t>コダテ</t>
    </rPh>
    <rPh sb="7" eb="9">
      <t>ジュウタク</t>
    </rPh>
    <phoneticPr fontId="2"/>
  </si>
  <si>
    <t>車庫</t>
    <rPh sb="0" eb="2">
      <t>シャコ</t>
    </rPh>
    <phoneticPr fontId="2"/>
  </si>
  <si>
    <t>工場　事務所　店舗</t>
    <rPh sb="0" eb="2">
      <t>コウバ</t>
    </rPh>
    <rPh sb="3" eb="5">
      <t>ジム</t>
    </rPh>
    <rPh sb="5" eb="6">
      <t>ショ</t>
    </rPh>
    <rPh sb="7" eb="9">
      <t>テンポ</t>
    </rPh>
    <phoneticPr fontId="2"/>
  </si>
  <si>
    <t>数種程度の住戸ﾀｲﾌﾟ</t>
    <rPh sb="0" eb="2">
      <t>スウシュ</t>
    </rPh>
    <rPh sb="2" eb="4">
      <t>テイド</t>
    </rPh>
    <rPh sb="5" eb="6">
      <t>ジュウ</t>
    </rPh>
    <rPh sb="6" eb="7">
      <t>ト</t>
    </rPh>
    <phoneticPr fontId="2"/>
  </si>
  <si>
    <t>公会堂　公民館　駅舎</t>
    <rPh sb="0" eb="3">
      <t>コウカイドウ</t>
    </rPh>
    <rPh sb="4" eb="7">
      <t>コウミンカン</t>
    </rPh>
    <rPh sb="8" eb="10">
      <t>エキシャ</t>
    </rPh>
    <phoneticPr fontId="2"/>
  </si>
  <si>
    <t>上屋</t>
    <rPh sb="0" eb="1">
      <t>ウエ</t>
    </rPh>
    <rPh sb="1" eb="2">
      <t>ヤ</t>
    </rPh>
    <phoneticPr fontId="2"/>
  </si>
  <si>
    <t>発変電所　特殊倉庫</t>
    <rPh sb="0" eb="1">
      <t>ハツ</t>
    </rPh>
    <rPh sb="1" eb="3">
      <t>ヘンデン</t>
    </rPh>
    <rPh sb="3" eb="4">
      <t>ジョ</t>
    </rPh>
    <rPh sb="5" eb="7">
      <t>トクシュ</t>
    </rPh>
    <rPh sb="7" eb="9">
      <t>ソウコ</t>
    </rPh>
    <phoneticPr fontId="2"/>
  </si>
  <si>
    <t>ﾀｰﾐﾅﾙ　幼稚園　銀行</t>
    <rPh sb="6" eb="9">
      <t>ヨウチエン</t>
    </rPh>
    <rPh sb="10" eb="12">
      <t>ギンコウ</t>
    </rPh>
    <phoneticPr fontId="2"/>
  </si>
  <si>
    <t>作業場等の類</t>
    <rPh sb="0" eb="2">
      <t>サギョウ</t>
    </rPh>
    <rPh sb="2" eb="3">
      <t>ジョウ</t>
    </rPh>
    <rPh sb="3" eb="4">
      <t>ナド</t>
    </rPh>
    <rPh sb="5" eb="6">
      <t>ルイ</t>
    </rPh>
    <phoneticPr fontId="2"/>
  </si>
  <si>
    <t>百貨店　寄宿舎</t>
    <rPh sb="0" eb="3">
      <t>ヒャッカテン</t>
    </rPh>
    <rPh sb="4" eb="7">
      <t>キシュクシャ</t>
    </rPh>
    <phoneticPr fontId="2"/>
  </si>
  <si>
    <t>美術・図書・映画館</t>
    <rPh sb="0" eb="2">
      <t>ビジュツ</t>
    </rPh>
    <rPh sb="3" eb="5">
      <t>トショ</t>
    </rPh>
    <rPh sb="6" eb="9">
      <t>エイガカン</t>
    </rPh>
    <phoneticPr fontId="2"/>
  </si>
  <si>
    <t>共同住宅（画一ﾀｲﾌﾟ</t>
    <rPh sb="0" eb="2">
      <t>キョウドウ</t>
    </rPh>
    <rPh sb="2" eb="4">
      <t>ジュウタク</t>
    </rPh>
    <rPh sb="5" eb="7">
      <t>カクイツ</t>
    </rPh>
    <phoneticPr fontId="2"/>
  </si>
  <si>
    <t>博物館　劇場観覧場</t>
    <rPh sb="0" eb="3">
      <t>ハクブツカン</t>
    </rPh>
    <rPh sb="4" eb="6">
      <t>ゲキジョウ</t>
    </rPh>
    <rPh sb="6" eb="8">
      <t>カンラン</t>
    </rPh>
    <rPh sb="8" eb="9">
      <t>バ</t>
    </rPh>
    <phoneticPr fontId="2"/>
  </si>
  <si>
    <t>公営　公団　産労等）</t>
    <rPh sb="0" eb="2">
      <t>コウエイ</t>
    </rPh>
    <rPh sb="3" eb="5">
      <t>コウダン</t>
    </rPh>
    <rPh sb="6" eb="7">
      <t>サン</t>
    </rPh>
    <rPh sb="7" eb="9">
      <t>ロウナド</t>
    </rPh>
    <phoneticPr fontId="2"/>
  </si>
  <si>
    <t>研究所　診療所　病院</t>
    <rPh sb="0" eb="3">
      <t>ケンキュウショ</t>
    </rPh>
    <rPh sb="4" eb="6">
      <t>シンリョウ</t>
    </rPh>
    <rPh sb="6" eb="7">
      <t>ショ</t>
    </rPh>
    <rPh sb="8" eb="10">
      <t>ビョウイン</t>
    </rPh>
    <phoneticPr fontId="2"/>
  </si>
  <si>
    <t>浄水場等</t>
    <rPh sb="0" eb="2">
      <t>ジョウスイ</t>
    </rPh>
    <rPh sb="2" eb="3">
      <t>バ</t>
    </rPh>
    <rPh sb="3" eb="4">
      <t>ナド</t>
    </rPh>
    <phoneticPr fontId="2"/>
  </si>
  <si>
    <t>公衆便所　旅館　ﾎﾃﾙ</t>
    <rPh sb="0" eb="2">
      <t>コウシュウ</t>
    </rPh>
    <rPh sb="2" eb="4">
      <t>ベンジョ</t>
    </rPh>
    <rPh sb="5" eb="7">
      <t>リョカン</t>
    </rPh>
    <phoneticPr fontId="2"/>
  </si>
  <si>
    <t>放送局　ｽﾎﾟｰﾂ施設</t>
    <rPh sb="0" eb="3">
      <t>ホウソウキョク</t>
    </rPh>
    <rPh sb="9" eb="11">
      <t>シセツ</t>
    </rPh>
    <phoneticPr fontId="2"/>
  </si>
  <si>
    <t>各種遊技場　飲食店</t>
    <rPh sb="0" eb="2">
      <t>カクシュ</t>
    </rPh>
    <rPh sb="2" eb="5">
      <t>ユウギジョウ</t>
    </rPh>
    <rPh sb="6" eb="8">
      <t>インショク</t>
    </rPh>
    <rPh sb="8" eb="9">
      <t>テン</t>
    </rPh>
    <phoneticPr fontId="2"/>
  </si>
  <si>
    <t>ﾏﾝｼｮﾝ　ﾚｽﾄﾗﾝ　火葬場</t>
    <rPh sb="12" eb="15">
      <t>カソウバ</t>
    </rPh>
    <phoneticPr fontId="2"/>
  </si>
  <si>
    <t>汚物塵芥処理場等</t>
    <rPh sb="0" eb="2">
      <t>オブツ</t>
    </rPh>
    <rPh sb="2" eb="4">
      <t>ジンカイ</t>
    </rPh>
    <rPh sb="4" eb="6">
      <t>ショリ</t>
    </rPh>
    <rPh sb="6" eb="7">
      <t>バ</t>
    </rPh>
    <rPh sb="7" eb="8">
      <t>ナド</t>
    </rPh>
    <phoneticPr fontId="2"/>
  </si>
  <si>
    <t>第１類</t>
    <rPh sb="0" eb="1">
      <t>ダイ</t>
    </rPh>
    <rPh sb="2" eb="3">
      <t>ルイ</t>
    </rPh>
    <phoneticPr fontId="2"/>
  </si>
  <si>
    <t>第2類</t>
    <rPh sb="0" eb="1">
      <t>ダイ</t>
    </rPh>
    <rPh sb="2" eb="3">
      <t>ルイ</t>
    </rPh>
    <phoneticPr fontId="2"/>
  </si>
  <si>
    <t>第2類の複雑なもの</t>
    <rPh sb="0" eb="1">
      <t>ダイ</t>
    </rPh>
    <rPh sb="2" eb="3">
      <t>ルイ</t>
    </rPh>
    <rPh sb="4" eb="6">
      <t>フクザツ</t>
    </rPh>
    <phoneticPr fontId="2"/>
  </si>
  <si>
    <t>3類－1の複雑なもの</t>
    <rPh sb="1" eb="2">
      <t>ルイ</t>
    </rPh>
    <rPh sb="5" eb="7">
      <t>フクザツ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</si>
  <si>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</si>
  <si>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</si>
  <si>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単価＠</t>
    <rPh sb="0" eb="2">
      <t>タンカ</t>
    </rPh>
    <phoneticPr fontId="2"/>
  </si>
  <si>
    <t>ﾄｯﾌﾟ面積</t>
    <rPh sb="4" eb="6">
      <t>メンセキ</t>
    </rPh>
    <phoneticPr fontId="2"/>
  </si>
  <si>
    <t>補正単価</t>
    <rPh sb="0" eb="2">
      <t>ホセイ</t>
    </rPh>
    <rPh sb="2" eb="4">
      <t>タンカ</t>
    </rPh>
    <phoneticPr fontId="2"/>
  </si>
  <si>
    <t>分類別</t>
    <rPh sb="0" eb="2">
      <t>ブンルイ</t>
    </rPh>
    <rPh sb="2" eb="3">
      <t>ベツ</t>
    </rPh>
    <phoneticPr fontId="2"/>
  </si>
  <si>
    <t>のﾏﾝｼｮﾝ</t>
    <phoneticPr fontId="2"/>
  </si>
  <si>
    <t>（円／㎡）</t>
    <phoneticPr fontId="2"/>
  </si>
  <si>
    <t>面積</t>
    <phoneticPr fontId="2"/>
  </si>
  <si>
    <t>（平成５年版）</t>
    <rPh sb="1" eb="3">
      <t>ヘイセイ</t>
    </rPh>
    <rPh sb="4" eb="5">
      <t>ネン</t>
    </rPh>
    <rPh sb="5" eb="6">
      <t>バン</t>
    </rPh>
    <phoneticPr fontId="2"/>
  </si>
  <si>
    <t>積算料　　 ＝　延床面積×上記の単価×0.35（値引率）</t>
    <rPh sb="0" eb="2">
      <t>セキサン</t>
    </rPh>
    <rPh sb="2" eb="3">
      <t>リョウ</t>
    </rPh>
    <rPh sb="8" eb="9">
      <t>ノベ</t>
    </rPh>
    <rPh sb="9" eb="12">
      <t>ユカメンセキ</t>
    </rPh>
    <rPh sb="13" eb="15">
      <t>ジョウキ</t>
    </rPh>
    <rPh sb="16" eb="18">
      <t>タンカ</t>
    </rPh>
    <rPh sb="24" eb="26">
      <t>ネビキ</t>
    </rPh>
    <rPh sb="26" eb="27">
      <t>リツ</t>
    </rPh>
    <phoneticPr fontId="2"/>
  </si>
  <si>
    <t>仕上のみ　＝　積算料×0.75</t>
    <rPh sb="0" eb="2">
      <t>シア</t>
    </rPh>
    <rPh sb="7" eb="9">
      <t>セキサン</t>
    </rPh>
    <rPh sb="9" eb="10">
      <t>リョウ</t>
    </rPh>
    <phoneticPr fontId="2"/>
  </si>
  <si>
    <t>躯体のみ　＝　積算料×0.35</t>
    <rPh sb="0" eb="2">
      <t>クタイ</t>
    </rPh>
    <rPh sb="7" eb="9">
      <t>セキサン</t>
    </rPh>
    <rPh sb="9" eb="10">
      <t>リョウ</t>
    </rPh>
    <phoneticPr fontId="2"/>
  </si>
  <si>
    <t>第3類－1</t>
    <rPh sb="0" eb="1">
      <t>ダイ</t>
    </rPh>
    <rPh sb="2" eb="3">
      <t>ルイ</t>
    </rPh>
    <phoneticPr fontId="2"/>
  </si>
  <si>
    <t>第3類－2</t>
    <rPh sb="0" eb="1">
      <t>ダイ</t>
    </rPh>
    <rPh sb="2" eb="3">
      <t>ルイ</t>
    </rPh>
    <phoneticPr fontId="2"/>
  </si>
  <si>
    <t>第4類</t>
    <phoneticPr fontId="2"/>
  </si>
  <si>
    <t>＠</t>
    <phoneticPr fontId="2"/>
  </si>
  <si>
    <r>
      <t>14510Ｘ</t>
    </r>
    <r>
      <rPr>
        <vertAlign val="superscript"/>
        <sz val="10"/>
        <rFont val="ＭＳ Ｐゴシック"/>
        <family val="3"/>
        <charset val="128"/>
      </rPr>
      <t>-0.4024</t>
    </r>
    <phoneticPr fontId="2"/>
  </si>
  <si>
    <r>
      <t>18124Ｘ</t>
    </r>
    <r>
      <rPr>
        <vertAlign val="superscript"/>
        <sz val="10"/>
        <rFont val="ＭＳ Ｐゴシック"/>
        <family val="3"/>
        <charset val="128"/>
      </rPr>
      <t>-0.4023</t>
    </r>
    <phoneticPr fontId="2"/>
  </si>
  <si>
    <r>
      <t>21742Ｘ</t>
    </r>
    <r>
      <rPr>
        <vertAlign val="superscript"/>
        <sz val="10"/>
        <rFont val="ＭＳ Ｐゴシック"/>
        <family val="3"/>
        <charset val="128"/>
      </rPr>
      <t>-0.4023</t>
    </r>
    <phoneticPr fontId="2"/>
  </si>
  <si>
    <r>
      <t>25356Ｘ</t>
    </r>
    <r>
      <rPr>
        <vertAlign val="superscript"/>
        <sz val="10"/>
        <rFont val="ＭＳ Ｐゴシック"/>
        <family val="3"/>
        <charset val="128"/>
      </rPr>
      <t>-0.4022</t>
    </r>
    <phoneticPr fontId="2"/>
  </si>
  <si>
    <r>
      <t>36154Ｘ</t>
    </r>
    <r>
      <rPr>
        <vertAlign val="superscript"/>
        <sz val="10"/>
        <rFont val="ＭＳ Ｐゴシック"/>
        <family val="3"/>
        <charset val="128"/>
      </rPr>
      <t>-0.4019</t>
    </r>
    <phoneticPr fontId="2"/>
  </si>
  <si>
    <t>単位面積当り基準報酬表　（定価）</t>
    <rPh sb="0" eb="2">
      <t>タンイ</t>
    </rPh>
    <rPh sb="2" eb="4">
      <t>メンセキ</t>
    </rPh>
    <rPh sb="4" eb="5">
      <t>アタ</t>
    </rPh>
    <rPh sb="6" eb="8">
      <t>キジュン</t>
    </rPh>
    <rPh sb="8" eb="10">
      <t>ホウシュウ</t>
    </rPh>
    <rPh sb="10" eb="11">
      <t>ヒョウ</t>
    </rPh>
    <rPh sb="13" eb="15">
      <t>テイカ</t>
    </rPh>
    <phoneticPr fontId="2"/>
  </si>
  <si>
    <t>定価</t>
    <rPh sb="0" eb="2">
      <t>テイカ</t>
    </rPh>
    <phoneticPr fontId="2"/>
  </si>
  <si>
    <t>定価＠</t>
    <rPh sb="0" eb="2">
      <t>テイカ</t>
    </rPh>
    <phoneticPr fontId="2"/>
  </si>
  <si>
    <t>値引単価</t>
    <rPh sb="0" eb="1">
      <t>ネ</t>
    </rPh>
    <rPh sb="1" eb="2">
      <t>ヒ</t>
    </rPh>
    <rPh sb="2" eb="4">
      <t>タンカ</t>
    </rPh>
    <phoneticPr fontId="2"/>
  </si>
  <si>
    <t>掛率</t>
    <phoneticPr fontId="2"/>
  </si>
  <si>
    <t>のﾏﾝｼｮﾝ</t>
    <phoneticPr fontId="2"/>
  </si>
  <si>
    <t>面積</t>
    <phoneticPr fontId="2"/>
  </si>
  <si>
    <t>＠</t>
    <phoneticPr fontId="2"/>
  </si>
  <si>
    <t>第１類</t>
    <phoneticPr fontId="2"/>
  </si>
  <si>
    <t>円／㎡</t>
    <phoneticPr fontId="2"/>
  </si>
  <si>
    <t>第2類</t>
    <phoneticPr fontId="2"/>
  </si>
  <si>
    <t>第3類－1</t>
    <phoneticPr fontId="2"/>
  </si>
  <si>
    <t>汚物塵芥処理場等</t>
    <phoneticPr fontId="2"/>
  </si>
  <si>
    <t>第3類－2</t>
    <phoneticPr fontId="2"/>
  </si>
  <si>
    <t>第4類</t>
    <phoneticPr fontId="2"/>
  </si>
  <si>
    <t>単位面積当り基準報酬表</t>
    <rPh sb="0" eb="2">
      <t>タンイ</t>
    </rPh>
    <rPh sb="2" eb="4">
      <t>メンセキ</t>
    </rPh>
    <rPh sb="4" eb="5">
      <t>アタ</t>
    </rPh>
    <rPh sb="6" eb="8">
      <t>キジュン</t>
    </rPh>
    <rPh sb="8" eb="10">
      <t>ホウシュウ</t>
    </rPh>
    <rPh sb="10" eb="11">
      <t>ヒョウ</t>
    </rPh>
    <phoneticPr fontId="2"/>
  </si>
  <si>
    <t>第1類～第2類</t>
    <phoneticPr fontId="2"/>
  </si>
  <si>
    <t>第2類～第3類-1</t>
    <phoneticPr fontId="2"/>
  </si>
  <si>
    <t>第3類-1～第3類-2</t>
    <phoneticPr fontId="2"/>
  </si>
  <si>
    <t>RC・SRC</t>
  </si>
  <si>
    <t>第3類-1</t>
  </si>
  <si>
    <t>S造</t>
  </si>
  <si>
    <t>第1類</t>
  </si>
  <si>
    <t>m2</t>
  </si>
  <si>
    <t>　円／㎡　 ＠　</t>
    <phoneticPr fontId="2"/>
  </si>
  <si>
    <t>積算料　　 ＝　延床面積 × 上記の単価 × 掛率</t>
    <rPh sb="0" eb="2">
      <t>セキサン</t>
    </rPh>
    <rPh sb="2" eb="3">
      <t>リョウ</t>
    </rPh>
    <rPh sb="8" eb="9">
      <t>ノベ</t>
    </rPh>
    <rPh sb="9" eb="12">
      <t>ユカメンセキ</t>
    </rPh>
    <rPh sb="15" eb="17">
      <t>ジョウキ</t>
    </rPh>
    <rPh sb="18" eb="20">
      <t>タンカ</t>
    </rPh>
    <rPh sb="23" eb="25">
      <t>カケリツ</t>
    </rPh>
    <phoneticPr fontId="2"/>
  </si>
  <si>
    <t>積算報酬額</t>
    <rPh sb="0" eb="2">
      <t>セキサン</t>
    </rPh>
    <rPh sb="2" eb="4">
      <t>ホウシュウ</t>
    </rPh>
    <rPh sb="4" eb="5">
      <t>ガク</t>
    </rPh>
    <phoneticPr fontId="15"/>
  </si>
  <si>
    <t>第1類～2類</t>
    <phoneticPr fontId="15"/>
  </si>
  <si>
    <t>第1類～2類</t>
    <phoneticPr fontId="2"/>
  </si>
  <si>
    <t>第2類～3類1</t>
    <phoneticPr fontId="2"/>
  </si>
  <si>
    <t>第3類1～2</t>
    <phoneticPr fontId="2"/>
  </si>
  <si>
    <t>第2類～3類1</t>
    <phoneticPr fontId="15"/>
  </si>
  <si>
    <t>第3類1～2</t>
    <phoneticPr fontId="15"/>
  </si>
  <si>
    <t>　積算報酬計算書</t>
    <rPh sb="1" eb="3">
      <t>セキサン</t>
    </rPh>
    <rPh sb="5" eb="8">
      <t>ケイサンショ</t>
    </rPh>
    <phoneticPr fontId="15"/>
  </si>
  <si>
    <t>　工事</t>
    <rPh sb="1" eb="3">
      <t>コウジ</t>
    </rPh>
    <phoneticPr fontId="15"/>
  </si>
  <si>
    <t>　　延床面積</t>
    <phoneticPr fontId="15"/>
  </si>
  <si>
    <t>　　用途分類</t>
    <phoneticPr fontId="2"/>
  </si>
  <si>
    <t>　　構造</t>
    <phoneticPr fontId="15"/>
  </si>
  <si>
    <t>　単位面積当り基準報酬表　（躯体用）</t>
    <rPh sb="14" eb="16">
      <t>クタイ</t>
    </rPh>
    <rPh sb="16" eb="17">
      <t>ヨウ</t>
    </rPh>
    <phoneticPr fontId="15"/>
  </si>
  <si>
    <t>積算料　　 ＝　延床面積 × 按分単価 × 掛率</t>
    <rPh sb="0" eb="2">
      <t>セキサン</t>
    </rPh>
    <rPh sb="2" eb="3">
      <t>リョウ</t>
    </rPh>
    <rPh sb="8" eb="9">
      <t>ノベ</t>
    </rPh>
    <rPh sb="9" eb="12">
      <t>ユカメンセキ</t>
    </rPh>
    <rPh sb="15" eb="17">
      <t>アンブン</t>
    </rPh>
    <rPh sb="17" eb="19">
      <t>タンカ</t>
    </rPh>
    <rPh sb="22" eb="24">
      <t>カケリツ</t>
    </rPh>
    <phoneticPr fontId="2"/>
  </si>
  <si>
    <t>躯体積算業務について</t>
    <phoneticPr fontId="15"/>
  </si>
  <si>
    <t>第1類</t>
    <phoneticPr fontId="2"/>
  </si>
  <si>
    <t>第3類-2</t>
    <phoneticPr fontId="2"/>
  </si>
  <si>
    <t>第3類-1</t>
    <phoneticPr fontId="2"/>
  </si>
</sst>
</file>

<file path=xl/styles.xml><?xml version="1.0" encoding="utf-8"?>
<styleSheet xmlns="http://schemas.openxmlformats.org/spreadsheetml/2006/main">
  <numFmts count="5">
    <numFmt numFmtId="176" formatCode="0.0"/>
    <numFmt numFmtId="177" formatCode="#,##0.0;[Red]\-#,##0.0"/>
    <numFmt numFmtId="178" formatCode="0.000"/>
    <numFmt numFmtId="179" formatCode="#,##0.000"/>
    <numFmt numFmtId="180" formatCode="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theme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2">
      <alignment vertical="center"/>
    </xf>
    <xf numFmtId="38" fontId="1" fillId="0" borderId="0" xfId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" fillId="0" borderId="0" xfId="2" applyAlignment="1">
      <alignment horizontal="right" vertical="center"/>
    </xf>
    <xf numFmtId="38" fontId="1" fillId="0" borderId="0" xfId="2" applyNumberFormat="1">
      <alignment vertical="center"/>
    </xf>
    <xf numFmtId="0" fontId="3" fillId="0" borderId="14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38" fontId="3" fillId="0" borderId="16" xfId="1" applyFont="1" applyBorder="1" applyAlignment="1">
      <alignment horizontal="left" vertical="top"/>
    </xf>
    <xf numFmtId="38" fontId="3" fillId="0" borderId="17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top"/>
    </xf>
    <xf numFmtId="38" fontId="3" fillId="0" borderId="18" xfId="1" applyFont="1" applyBorder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9" xfId="2" applyNumberFormat="1" applyFont="1" applyBorder="1">
      <alignment vertical="center"/>
    </xf>
    <xf numFmtId="0" fontId="5" fillId="0" borderId="0" xfId="2" applyFont="1">
      <alignment vertical="center"/>
    </xf>
    <xf numFmtId="0" fontId="5" fillId="0" borderId="19" xfId="2" applyFont="1" applyBorder="1">
      <alignment vertical="center"/>
    </xf>
    <xf numFmtId="178" fontId="5" fillId="0" borderId="0" xfId="2" applyNumberFormat="1" applyFont="1">
      <alignment vertical="center"/>
    </xf>
    <xf numFmtId="178" fontId="5" fillId="0" borderId="19" xfId="2" applyNumberFormat="1" applyFont="1" applyBorder="1">
      <alignment vertical="center"/>
    </xf>
    <xf numFmtId="38" fontId="5" fillId="0" borderId="19" xfId="1" applyFont="1" applyBorder="1" applyAlignment="1">
      <alignment vertical="center"/>
    </xf>
    <xf numFmtId="0" fontId="5" fillId="0" borderId="20" xfId="2" applyFont="1" applyBorder="1">
      <alignment vertical="center"/>
    </xf>
    <xf numFmtId="0" fontId="5" fillId="0" borderId="0" xfId="2" applyFont="1" applyBorder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11" fillId="0" borderId="25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0" xfId="2" applyNumberFormat="1" applyFont="1">
      <alignment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38" fontId="5" fillId="0" borderId="25" xfId="1" applyFont="1" applyBorder="1" applyAlignment="1">
      <alignment vertical="center"/>
    </xf>
    <xf numFmtId="179" fontId="13" fillId="0" borderId="28" xfId="1" applyNumberFormat="1" applyFont="1" applyBorder="1" applyAlignment="1">
      <alignment vertical="center"/>
    </xf>
    <xf numFmtId="179" fontId="13" fillId="0" borderId="29" xfId="1" applyNumberFormat="1" applyFont="1" applyBorder="1" applyAlignment="1">
      <alignment vertical="center"/>
    </xf>
    <xf numFmtId="179" fontId="13" fillId="0" borderId="3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180" fontId="5" fillId="0" borderId="31" xfId="1" applyNumberFormat="1" applyFont="1" applyBorder="1" applyAlignment="1">
      <alignment vertical="center"/>
    </xf>
    <xf numFmtId="180" fontId="5" fillId="0" borderId="32" xfId="1" applyNumberFormat="1" applyFont="1" applyBorder="1" applyAlignment="1">
      <alignment vertical="center"/>
    </xf>
    <xf numFmtId="179" fontId="3" fillId="0" borderId="28" xfId="1" applyNumberFormat="1" applyFont="1" applyBorder="1" applyAlignment="1">
      <alignment vertical="center"/>
    </xf>
    <xf numFmtId="179" fontId="3" fillId="0" borderId="29" xfId="1" applyNumberFormat="1" applyFont="1" applyBorder="1" applyAlignment="1">
      <alignment vertical="center"/>
    </xf>
    <xf numFmtId="179" fontId="3" fillId="0" borderId="30" xfId="1" applyNumberFormat="1" applyFont="1" applyBorder="1" applyAlignment="1">
      <alignment vertical="center"/>
    </xf>
    <xf numFmtId="180" fontId="12" fillId="0" borderId="33" xfId="1" applyNumberFormat="1" applyFont="1" applyBorder="1" applyAlignment="1">
      <alignment vertical="center"/>
    </xf>
    <xf numFmtId="180" fontId="12" fillId="0" borderId="31" xfId="1" applyNumberFormat="1" applyFont="1" applyBorder="1" applyAlignment="1">
      <alignment vertical="center"/>
    </xf>
    <xf numFmtId="0" fontId="3" fillId="0" borderId="0" xfId="2" applyFont="1">
      <alignment vertical="center"/>
    </xf>
    <xf numFmtId="0" fontId="8" fillId="0" borderId="0" xfId="3">
      <alignment vertical="center"/>
    </xf>
    <xf numFmtId="38" fontId="8" fillId="0" borderId="0" xfId="1" applyFont="1" applyAlignment="1">
      <alignment vertical="center"/>
    </xf>
    <xf numFmtId="0" fontId="8" fillId="0" borderId="0" xfId="3" applyFont="1" applyAlignment="1">
      <alignment horizontal="right" vertical="center"/>
    </xf>
    <xf numFmtId="0" fontId="5" fillId="0" borderId="26" xfId="3" applyFont="1" applyBorder="1" applyAlignment="1">
      <alignment horizontal="center" vertical="center"/>
    </xf>
    <xf numFmtId="2" fontId="12" fillId="0" borderId="34" xfId="3" applyNumberFormat="1" applyFont="1" applyBorder="1" applyAlignment="1">
      <alignment horizontal="right" vertical="center"/>
    </xf>
    <xf numFmtId="0" fontId="5" fillId="0" borderId="27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26" xfId="3" applyFont="1" applyBorder="1" applyAlignment="1">
      <alignment vertical="center"/>
    </xf>
    <xf numFmtId="0" fontId="5" fillId="0" borderId="0" xfId="3" applyFont="1">
      <alignment vertical="center"/>
    </xf>
    <xf numFmtId="38" fontId="3" fillId="0" borderId="0" xfId="3" applyNumberFormat="1" applyFont="1">
      <alignment vertical="center"/>
    </xf>
    <xf numFmtId="0" fontId="3" fillId="0" borderId="0" xfId="3" applyFont="1">
      <alignment vertical="center"/>
    </xf>
    <xf numFmtId="0" fontId="11" fillId="0" borderId="0" xfId="3" applyFont="1">
      <alignment vertical="center"/>
    </xf>
    <xf numFmtId="2" fontId="13" fillId="0" borderId="0" xfId="3" applyNumberFormat="1" applyFont="1" applyBorder="1">
      <alignment vertical="center"/>
    </xf>
    <xf numFmtId="0" fontId="5" fillId="0" borderId="35" xfId="3" applyFont="1" applyBorder="1" applyAlignment="1">
      <alignment horizontal="centerContinuous" vertical="center"/>
    </xf>
    <xf numFmtId="38" fontId="3" fillId="0" borderId="25" xfId="1" applyFont="1" applyBorder="1" applyAlignment="1">
      <alignment vertical="top"/>
    </xf>
    <xf numFmtId="38" fontId="3" fillId="0" borderId="18" xfId="1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0" xfId="3" applyFont="1" applyBorder="1" applyAlignment="1">
      <alignment horizontal="centerContinuous" vertical="center"/>
    </xf>
    <xf numFmtId="0" fontId="3" fillId="0" borderId="2" xfId="3" applyFont="1" applyBorder="1" applyAlignment="1">
      <alignment horizontal="centerContinuous" vertical="center"/>
    </xf>
    <xf numFmtId="0" fontId="3" fillId="0" borderId="32" xfId="3" applyFont="1" applyBorder="1" applyAlignment="1">
      <alignment horizontal="centerContinuous" vertical="center"/>
    </xf>
    <xf numFmtId="0" fontId="3" fillId="0" borderId="13" xfId="3" applyFont="1" applyBorder="1" applyAlignment="1">
      <alignment horizontal="centerContinuous" vertical="center"/>
    </xf>
    <xf numFmtId="0" fontId="3" fillId="0" borderId="36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8" xfId="3" applyFont="1" applyBorder="1" applyAlignment="1">
      <alignment horizontal="center" vertical="center"/>
    </xf>
    <xf numFmtId="0" fontId="3" fillId="0" borderId="14" xfId="3" applyFont="1" applyBorder="1" applyAlignment="1">
      <alignment horizontal="centerContinuous" vertical="center"/>
    </xf>
    <xf numFmtId="0" fontId="3" fillId="0" borderId="15" xfId="3" applyFont="1" applyBorder="1" applyAlignment="1">
      <alignment horizontal="centerContinuous" vertical="center"/>
    </xf>
    <xf numFmtId="0" fontId="3" fillId="0" borderId="0" xfId="3" applyFont="1" applyAlignment="1">
      <alignment horizontal="right" vertical="center"/>
    </xf>
    <xf numFmtId="38" fontId="8" fillId="0" borderId="0" xfId="1" applyFont="1" applyAlignment="1" applyProtection="1">
      <alignment vertical="center"/>
      <protection hidden="1"/>
    </xf>
    <xf numFmtId="2" fontId="14" fillId="0" borderId="19" xfId="3" applyNumberFormat="1" applyFont="1" applyBorder="1" applyProtection="1">
      <alignment vertical="center"/>
      <protection hidden="1"/>
    </xf>
    <xf numFmtId="38" fontId="3" fillId="0" borderId="0" xfId="1" applyFont="1" applyAlignment="1" applyProtection="1">
      <alignment vertical="center"/>
      <protection hidden="1"/>
    </xf>
    <xf numFmtId="38" fontId="3" fillId="0" borderId="39" xfId="3" applyNumberFormat="1" applyFont="1" applyBorder="1" applyProtection="1">
      <alignment vertical="center"/>
      <protection hidden="1"/>
    </xf>
    <xf numFmtId="38" fontId="3" fillId="0" borderId="0" xfId="3" applyNumberFormat="1" applyFont="1" applyBorder="1" applyProtection="1">
      <alignment vertical="center"/>
      <protection hidden="1"/>
    </xf>
    <xf numFmtId="0" fontId="3" fillId="0" borderId="0" xfId="3" applyFont="1" applyProtection="1">
      <alignment vertical="center"/>
      <protection hidden="1"/>
    </xf>
    <xf numFmtId="38" fontId="3" fillId="0" borderId="39" xfId="1" applyFont="1" applyBorder="1" applyAlignment="1" applyProtection="1">
      <alignment vertical="center"/>
      <protection hidden="1"/>
    </xf>
    <xf numFmtId="0" fontId="3" fillId="0" borderId="0" xfId="3" applyFont="1" applyBorder="1" applyProtection="1">
      <alignment vertical="center"/>
      <protection hidden="1"/>
    </xf>
    <xf numFmtId="178" fontId="3" fillId="0" borderId="0" xfId="3" applyNumberFormat="1" applyFont="1" applyProtection="1">
      <alignment vertical="center"/>
      <protection hidden="1"/>
    </xf>
    <xf numFmtId="38" fontId="3" fillId="0" borderId="0" xfId="1" applyFont="1" applyBorder="1" applyAlignment="1" applyProtection="1">
      <alignment vertical="center"/>
      <protection hidden="1"/>
    </xf>
    <xf numFmtId="178" fontId="3" fillId="0" borderId="39" xfId="3" applyNumberFormat="1" applyFont="1" applyBorder="1" applyProtection="1">
      <alignment vertical="center"/>
      <protection hidden="1"/>
    </xf>
    <xf numFmtId="178" fontId="3" fillId="0" borderId="0" xfId="3" applyNumberFormat="1" applyFont="1" applyBorder="1" applyProtection="1">
      <alignment vertical="center"/>
      <protection hidden="1"/>
    </xf>
    <xf numFmtId="0" fontId="3" fillId="0" borderId="39" xfId="3" applyFont="1" applyBorder="1" applyProtection="1">
      <alignment vertical="center"/>
      <protection hidden="1"/>
    </xf>
    <xf numFmtId="0" fontId="0" fillId="0" borderId="0" xfId="3" applyFont="1">
      <alignment vertical="center"/>
    </xf>
    <xf numFmtId="38" fontId="12" fillId="0" borderId="33" xfId="1" applyFont="1" applyBorder="1" applyAlignment="1">
      <alignment vertical="center"/>
    </xf>
    <xf numFmtId="38" fontId="12" fillId="0" borderId="31" xfId="1" applyFont="1" applyBorder="1" applyAlignment="1">
      <alignment vertical="center"/>
    </xf>
    <xf numFmtId="0" fontId="5" fillId="0" borderId="40" xfId="3" applyFont="1" applyBorder="1" applyAlignment="1">
      <alignment horizontal="centerContinuous" vertical="center"/>
    </xf>
    <xf numFmtId="2" fontId="14" fillId="0" borderId="0" xfId="3" applyNumberFormat="1" applyFont="1" applyBorder="1" applyProtection="1">
      <alignment vertical="center"/>
      <protection hidden="1"/>
    </xf>
    <xf numFmtId="0" fontId="8" fillId="0" borderId="14" xfId="3" applyBorder="1">
      <alignment vertical="center"/>
    </xf>
    <xf numFmtId="0" fontId="5" fillId="0" borderId="14" xfId="3" applyFont="1" applyBorder="1">
      <alignment vertical="center"/>
    </xf>
    <xf numFmtId="2" fontId="12" fillId="0" borderId="34" xfId="3" applyNumberFormat="1" applyFont="1" applyBorder="1" applyAlignment="1">
      <alignment horizontal="center" vertical="center"/>
    </xf>
    <xf numFmtId="0" fontId="8" fillId="0" borderId="0" xfId="3" applyFont="1" applyProtection="1">
      <alignment vertical="center"/>
      <protection hidden="1"/>
    </xf>
    <xf numFmtId="38" fontId="3" fillId="0" borderId="0" xfId="1" applyFont="1" applyAlignment="1">
      <alignment vertical="center"/>
    </xf>
    <xf numFmtId="0" fontId="5" fillId="0" borderId="34" xfId="3" applyFont="1" applyBorder="1" applyAlignment="1">
      <alignment vertical="center"/>
    </xf>
    <xf numFmtId="179" fontId="3" fillId="0" borderId="33" xfId="1" applyNumberFormat="1" applyFont="1" applyBorder="1" applyAlignment="1">
      <alignment vertical="center"/>
    </xf>
    <xf numFmtId="179" fontId="3" fillId="0" borderId="31" xfId="1" applyNumberFormat="1" applyFont="1" applyBorder="1" applyAlignment="1">
      <alignment vertical="center"/>
    </xf>
    <xf numFmtId="179" fontId="3" fillId="0" borderId="32" xfId="1" applyNumberFormat="1" applyFont="1" applyBorder="1" applyAlignment="1">
      <alignment vertical="center"/>
    </xf>
    <xf numFmtId="38" fontId="12" fillId="0" borderId="52" xfId="1" applyFont="1" applyBorder="1" applyAlignment="1">
      <alignment vertical="center"/>
    </xf>
    <xf numFmtId="38" fontId="12" fillId="0" borderId="41" xfId="1" applyFont="1" applyBorder="1" applyAlignment="1">
      <alignment vertical="center"/>
    </xf>
    <xf numFmtId="180" fontId="5" fillId="0" borderId="41" xfId="1" applyNumberFormat="1" applyFont="1" applyBorder="1" applyAlignment="1">
      <alignment vertical="center"/>
    </xf>
    <xf numFmtId="180" fontId="5" fillId="0" borderId="53" xfId="1" applyNumberFormat="1" applyFont="1" applyBorder="1" applyAlignment="1">
      <alignment vertical="center"/>
    </xf>
    <xf numFmtId="2" fontId="12" fillId="0" borderId="51" xfId="3" applyNumberFormat="1" applyFont="1" applyBorder="1" applyAlignment="1">
      <alignment vertical="center"/>
    </xf>
    <xf numFmtId="0" fontId="7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horizontal="centerContinuous" vertical="center"/>
    </xf>
    <xf numFmtId="0" fontId="8" fillId="0" borderId="0" xfId="3" applyAlignment="1">
      <alignment horizontal="centerContinuous" vertical="center"/>
    </xf>
    <xf numFmtId="2" fontId="10" fillId="2" borderId="19" xfId="3" applyNumberFormat="1" applyFont="1" applyFill="1" applyBorder="1" applyProtection="1">
      <alignment vertical="center"/>
      <protection locked="0"/>
    </xf>
    <xf numFmtId="38" fontId="6" fillId="2" borderId="65" xfId="1" applyFont="1" applyFill="1" applyBorder="1" applyAlignment="1" applyProtection="1">
      <alignment vertical="center"/>
      <protection hidden="1"/>
    </xf>
    <xf numFmtId="38" fontId="6" fillId="0" borderId="60" xfId="1" applyFont="1" applyFill="1" applyBorder="1" applyAlignment="1" applyProtection="1">
      <alignment vertical="center"/>
      <protection hidden="1"/>
    </xf>
    <xf numFmtId="0" fontId="5" fillId="0" borderId="49" xfId="3" applyFont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 shrinkToFit="1"/>
      <protection hidden="1"/>
    </xf>
    <xf numFmtId="179" fontId="3" fillId="0" borderId="52" xfId="1" applyNumberFormat="1" applyFont="1" applyBorder="1" applyAlignment="1">
      <alignment vertical="center"/>
    </xf>
    <xf numFmtId="179" fontId="3" fillId="0" borderId="41" xfId="1" applyNumberFormat="1" applyFont="1" applyBorder="1" applyAlignment="1">
      <alignment vertical="center"/>
    </xf>
    <xf numFmtId="179" fontId="3" fillId="0" borderId="53" xfId="1" applyNumberFormat="1" applyFont="1" applyBorder="1" applyAlignment="1">
      <alignment vertical="center"/>
    </xf>
    <xf numFmtId="2" fontId="12" fillId="0" borderId="51" xfId="3" applyNumberFormat="1" applyFont="1" applyBorder="1" applyAlignment="1">
      <alignment horizontal="right" vertical="center"/>
    </xf>
    <xf numFmtId="0" fontId="5" fillId="0" borderId="51" xfId="3" applyFont="1" applyBorder="1" applyAlignment="1">
      <alignment horizontal="center" vertical="center"/>
    </xf>
    <xf numFmtId="38" fontId="5" fillId="0" borderId="41" xfId="1" applyFont="1" applyBorder="1" applyAlignment="1">
      <alignment vertical="center"/>
    </xf>
    <xf numFmtId="0" fontId="16" fillId="0" borderId="0" xfId="3" applyFont="1">
      <alignment vertical="center"/>
    </xf>
    <xf numFmtId="0" fontId="16" fillId="0" borderId="32" xfId="3" applyFont="1" applyBorder="1" applyAlignment="1"/>
    <xf numFmtId="0" fontId="8" fillId="0" borderId="32" xfId="3" applyBorder="1">
      <alignment vertical="center"/>
    </xf>
    <xf numFmtId="0" fontId="5" fillId="0" borderId="0" xfId="3" applyFont="1" applyAlignment="1">
      <alignment horizontal="centerContinuous" vertical="center"/>
    </xf>
    <xf numFmtId="0" fontId="18" fillId="0" borderId="0" xfId="4" applyFont="1" applyAlignment="1" applyProtection="1">
      <alignment vertical="center"/>
    </xf>
    <xf numFmtId="38" fontId="8" fillId="0" borderId="0" xfId="3" applyNumberFormat="1" applyAlignment="1">
      <alignment vertical="center"/>
    </xf>
    <xf numFmtId="0" fontId="5" fillId="0" borderId="40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14" fontId="8" fillId="3" borderId="0" xfId="3" applyNumberFormat="1" applyFill="1" applyAlignment="1" applyProtection="1">
      <alignment horizontal="center"/>
      <protection locked="0"/>
    </xf>
    <xf numFmtId="0" fontId="0" fillId="3" borderId="0" xfId="3" applyFont="1" applyFill="1" applyBorder="1" applyAlignment="1"/>
    <xf numFmtId="0" fontId="3" fillId="0" borderId="14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36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38" fontId="6" fillId="2" borderId="63" xfId="1" applyFont="1" applyFill="1" applyBorder="1" applyAlignment="1" applyProtection="1">
      <alignment vertical="center"/>
      <protection hidden="1"/>
    </xf>
    <xf numFmtId="0" fontId="0" fillId="0" borderId="64" xfId="0" applyBorder="1"/>
    <xf numFmtId="0" fontId="5" fillId="0" borderId="14" xfId="3" applyFont="1" applyBorder="1" applyAlignment="1" applyProtection="1">
      <alignment vertical="center" shrinkToFit="1"/>
      <protection hidden="1"/>
    </xf>
    <xf numFmtId="0" fontId="5" fillId="0" borderId="0" xfId="3" applyFont="1" applyBorder="1" applyAlignment="1" applyProtection="1">
      <alignment vertical="center" shrinkToFit="1"/>
      <protection hidden="1"/>
    </xf>
    <xf numFmtId="177" fontId="6" fillId="3" borderId="54" xfId="1" applyNumberFormat="1" applyFont="1" applyFill="1" applyBorder="1" applyAlignment="1" applyProtection="1">
      <alignment horizontal="center" vertical="center"/>
      <protection locked="0"/>
    </xf>
    <xf numFmtId="177" fontId="6" fillId="3" borderId="55" xfId="1" applyNumberFormat="1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5" fillId="0" borderId="0" xfId="3" applyFont="1" applyBorder="1" applyAlignment="1" applyProtection="1">
      <alignment horizontal="center" vertical="center" shrinkToFit="1"/>
      <protection hidden="1"/>
    </xf>
    <xf numFmtId="0" fontId="5" fillId="0" borderId="0" xfId="3" applyFont="1" applyAlignment="1" applyProtection="1">
      <alignment horizontal="center" vertical="center" shrinkToFit="1"/>
      <protection hidden="1"/>
    </xf>
    <xf numFmtId="0" fontId="5" fillId="0" borderId="50" xfId="3" applyFont="1" applyBorder="1" applyAlignment="1" applyProtection="1">
      <alignment horizontal="center" vertical="center" shrinkToFit="1"/>
      <protection hidden="1"/>
    </xf>
    <xf numFmtId="38" fontId="5" fillId="0" borderId="3" xfId="1" applyFont="1" applyBorder="1" applyAlignment="1" applyProtection="1">
      <alignment vertical="center"/>
      <protection hidden="1"/>
    </xf>
    <xf numFmtId="38" fontId="5" fillId="0" borderId="62" xfId="1" applyFont="1" applyBorder="1" applyAlignment="1" applyProtection="1">
      <alignment vertical="center"/>
      <protection hidden="1"/>
    </xf>
    <xf numFmtId="0" fontId="5" fillId="0" borderId="61" xfId="3" applyFont="1" applyBorder="1" applyAlignment="1" applyProtection="1">
      <alignment vertical="center" shrinkToFit="1"/>
      <protection hidden="1"/>
    </xf>
    <xf numFmtId="0" fontId="5" fillId="0" borderId="0" xfId="3" applyFont="1" applyAlignment="1" applyProtection="1">
      <alignment vertical="center" shrinkToFit="1"/>
      <protection hidden="1"/>
    </xf>
    <xf numFmtId="0" fontId="3" fillId="0" borderId="66" xfId="3" applyFont="1" applyBorder="1" applyAlignment="1">
      <alignment horizontal="center" vertical="center"/>
    </xf>
    <xf numFmtId="0" fontId="3" fillId="0" borderId="67" xfId="3" applyFont="1" applyBorder="1" applyAlignment="1">
      <alignment horizontal="center" vertical="center"/>
    </xf>
    <xf numFmtId="0" fontId="3" fillId="0" borderId="68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3" fillId="0" borderId="38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Ｃ（単位面積当り基準報酬　数量のみ）の表" xfId="2"/>
    <cellStyle name="標準_Ｃ（単位面積当り基準報酬　数量のみ）の表_sekisannhiH5" xfId="3"/>
  </cellStyles>
  <dxfs count="16"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CCECFF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99"/>
      <color rgb="FF0000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積算単価表（</a:t>
            </a:r>
            <a:r>
              <a:rPr lang="en-US" altLang="en-US"/>
              <a:t>H5）</a:t>
            </a:r>
            <a:r>
              <a:rPr lang="ja-JP" altLang="en-US"/>
              <a:t>躯体</a:t>
            </a:r>
            <a:endParaRPr lang="en-US" altLang="en-US"/>
          </a:p>
        </c:rich>
      </c:tx>
      <c:layout>
        <c:manualLayout>
          <c:xMode val="edge"/>
          <c:yMode val="edge"/>
          <c:x val="0.39175257731958862"/>
          <c:y val="3.0042918454935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64948453608261"/>
          <c:y val="9.4420699793685267E-2"/>
          <c:w val="0.81443298969072031"/>
          <c:h val="0.79399224826508064"/>
        </c:manualLayout>
      </c:layout>
      <c:scatterChart>
        <c:scatterStyle val="lineMarker"/>
        <c:ser>
          <c:idx val="0"/>
          <c:order val="0"/>
          <c:tx>
            <c:v>第1類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'積算単価表 (H5) (躯体用)'!$B$22:$B$38</c:f>
              <c:numCache>
                <c:formatCode>#,##0;[Red]\-#,##0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</c:numCache>
            </c:numRef>
          </c:xVal>
          <c:yVal>
            <c:numRef>
              <c:f>'積算単価表 (H5) (躯体用)'!$C$22:$C$38</c:f>
              <c:numCache>
                <c:formatCode>#,##0;[Red]\-#,##0</c:formatCode>
                <c:ptCount val="15"/>
                <c:pt idx="0">
                  <c:v>921</c:v>
                </c:pt>
                <c:pt idx="1">
                  <c:v>702</c:v>
                </c:pt>
                <c:pt idx="2">
                  <c:v>485</c:v>
                </c:pt>
                <c:pt idx="3">
                  <c:v>366</c:v>
                </c:pt>
                <c:pt idx="4">
                  <c:v>277</c:v>
                </c:pt>
                <c:pt idx="5">
                  <c:v>236</c:v>
                </c:pt>
                <c:pt idx="6">
                  <c:v>210</c:v>
                </c:pt>
                <c:pt idx="7">
                  <c:v>191</c:v>
                </c:pt>
                <c:pt idx="8">
                  <c:v>179</c:v>
                </c:pt>
                <c:pt idx="9">
                  <c:v>168</c:v>
                </c:pt>
                <c:pt idx="10">
                  <c:v>159</c:v>
                </c:pt>
                <c:pt idx="11">
                  <c:v>151</c:v>
                </c:pt>
                <c:pt idx="12">
                  <c:v>145</c:v>
                </c:pt>
                <c:pt idx="13">
                  <c:v>123</c:v>
                </c:pt>
                <c:pt idx="14">
                  <c:v>110</c:v>
                </c:pt>
              </c:numCache>
            </c:numRef>
          </c:yVal>
        </c:ser>
        <c:ser>
          <c:idx val="1"/>
          <c:order val="1"/>
          <c:tx>
            <c:v>第2類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'積算単価表 (H5) (躯体用)'!$B$22:$B$38</c:f>
              <c:numCache>
                <c:formatCode>#,##0;[Red]\-#,##0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</c:numCache>
            </c:numRef>
          </c:xVal>
          <c:yVal>
            <c:numRef>
              <c:f>'積算単価表 (H5) (躯体用)'!$K$22:$K$38</c:f>
              <c:numCache>
                <c:formatCode>#,##0;[Red]\-#,##0</c:formatCode>
                <c:ptCount val="15"/>
                <c:pt idx="0">
                  <c:v>1152</c:v>
                </c:pt>
                <c:pt idx="1">
                  <c:v>879</c:v>
                </c:pt>
                <c:pt idx="2">
                  <c:v>607</c:v>
                </c:pt>
                <c:pt idx="3">
                  <c:v>459</c:v>
                </c:pt>
                <c:pt idx="4">
                  <c:v>347</c:v>
                </c:pt>
                <c:pt idx="5">
                  <c:v>294</c:v>
                </c:pt>
                <c:pt idx="6">
                  <c:v>263</c:v>
                </c:pt>
                <c:pt idx="7">
                  <c:v>240</c:v>
                </c:pt>
                <c:pt idx="8">
                  <c:v>222</c:v>
                </c:pt>
                <c:pt idx="9">
                  <c:v>210</c:v>
                </c:pt>
                <c:pt idx="10">
                  <c:v>198</c:v>
                </c:pt>
                <c:pt idx="11">
                  <c:v>189</c:v>
                </c:pt>
                <c:pt idx="12">
                  <c:v>182</c:v>
                </c:pt>
                <c:pt idx="13">
                  <c:v>154</c:v>
                </c:pt>
                <c:pt idx="14">
                  <c:v>137</c:v>
                </c:pt>
              </c:numCache>
            </c:numRef>
          </c:yVal>
        </c:ser>
        <c:ser>
          <c:idx val="2"/>
          <c:order val="2"/>
          <c:tx>
            <c:v>第3類-1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'積算単価表 (H5) (躯体用)'!$B$22:$B$38</c:f>
              <c:numCache>
                <c:formatCode>#,##0;[Red]\-#,##0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</c:numCache>
            </c:numRef>
          </c:xVal>
          <c:yVal>
            <c:numRef>
              <c:f>'積算単価表 (H5) (躯体用)'!$S$22:$S$38</c:f>
              <c:numCache>
                <c:formatCode>#,##0;[Red]\-#,##0</c:formatCode>
                <c:ptCount val="15"/>
                <c:pt idx="0">
                  <c:v>1381</c:v>
                </c:pt>
                <c:pt idx="1">
                  <c:v>1057</c:v>
                </c:pt>
                <c:pt idx="2">
                  <c:v>728</c:v>
                </c:pt>
                <c:pt idx="3">
                  <c:v>550</c:v>
                </c:pt>
                <c:pt idx="4">
                  <c:v>415</c:v>
                </c:pt>
                <c:pt idx="5">
                  <c:v>354</c:v>
                </c:pt>
                <c:pt idx="6">
                  <c:v>315</c:v>
                </c:pt>
                <c:pt idx="7">
                  <c:v>287</c:v>
                </c:pt>
                <c:pt idx="8">
                  <c:v>268</c:v>
                </c:pt>
                <c:pt idx="9">
                  <c:v>252</c:v>
                </c:pt>
                <c:pt idx="10">
                  <c:v>238</c:v>
                </c:pt>
                <c:pt idx="11">
                  <c:v>228</c:v>
                </c:pt>
                <c:pt idx="12">
                  <c:v>217</c:v>
                </c:pt>
                <c:pt idx="13">
                  <c:v>186</c:v>
                </c:pt>
                <c:pt idx="14">
                  <c:v>165</c:v>
                </c:pt>
              </c:numCache>
            </c:numRef>
          </c:yVal>
        </c:ser>
        <c:ser>
          <c:idx val="3"/>
          <c:order val="3"/>
          <c:tx>
            <c:v>第3類-2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'積算単価表 (H5) (躯体用)'!$B$22:$B$38</c:f>
              <c:numCache>
                <c:formatCode>#,##0;[Red]\-#,##0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</c:numCache>
            </c:numRef>
          </c:xVal>
          <c:yVal>
            <c:numRef>
              <c:f>'積算単価表 (H5) (躯体用)'!$AA$22:$AA$38</c:f>
              <c:numCache>
                <c:formatCode>#,##0;[Red]\-#,##0</c:formatCode>
                <c:ptCount val="15"/>
                <c:pt idx="0">
                  <c:v>1612</c:v>
                </c:pt>
                <c:pt idx="1">
                  <c:v>1236</c:v>
                </c:pt>
                <c:pt idx="2">
                  <c:v>849</c:v>
                </c:pt>
                <c:pt idx="3">
                  <c:v>642</c:v>
                </c:pt>
                <c:pt idx="4">
                  <c:v>485</c:v>
                </c:pt>
                <c:pt idx="5">
                  <c:v>413</c:v>
                </c:pt>
                <c:pt idx="6">
                  <c:v>368</c:v>
                </c:pt>
                <c:pt idx="7">
                  <c:v>336</c:v>
                </c:pt>
                <c:pt idx="8">
                  <c:v>312</c:v>
                </c:pt>
                <c:pt idx="9">
                  <c:v>294</c:v>
                </c:pt>
                <c:pt idx="10">
                  <c:v>278</c:v>
                </c:pt>
                <c:pt idx="11">
                  <c:v>264</c:v>
                </c:pt>
                <c:pt idx="12">
                  <c:v>254</c:v>
                </c:pt>
                <c:pt idx="13">
                  <c:v>215</c:v>
                </c:pt>
                <c:pt idx="14">
                  <c:v>193</c:v>
                </c:pt>
              </c:numCache>
            </c:numRef>
          </c:yVal>
        </c:ser>
        <c:axId val="138346880"/>
        <c:axId val="138349568"/>
      </c:scatterChart>
      <c:valAx>
        <c:axId val="138346880"/>
        <c:scaling>
          <c:orientation val="minMax"/>
          <c:max val="12000"/>
          <c:min val="0"/>
        </c:scaling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ｍ2</a:t>
                </a:r>
              </a:p>
            </c:rich>
          </c:tx>
          <c:layout>
            <c:manualLayout>
              <c:xMode val="edge"/>
              <c:yMode val="edge"/>
              <c:x val="0.85979381443299119"/>
              <c:y val="0.93347729602469265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49568"/>
        <c:crosses val="autoZero"/>
        <c:crossBetween val="midCat"/>
      </c:valAx>
      <c:valAx>
        <c:axId val="13834956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単価</a:t>
                </a:r>
              </a:p>
            </c:rich>
          </c:tx>
          <c:layout>
            <c:manualLayout>
              <c:xMode val="edge"/>
              <c:yMode val="edge"/>
              <c:x val="7.8350515463917525E-2"/>
              <c:y val="3.4334763948497847E-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46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48453608247536"/>
          <c:y val="0.20171696349115187"/>
          <c:w val="0.21237113402061858"/>
          <c:h val="0.199571040744370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積算単価表（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H5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39175257731958862"/>
          <c:y val="3.0042918454935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64948453608258"/>
          <c:y val="9.4420699793685267E-2"/>
          <c:w val="0.81443298969072053"/>
          <c:h val="0.79399224826508064"/>
        </c:manualLayout>
      </c:layout>
      <c:scatterChart>
        <c:scatterStyle val="lineMarker"/>
        <c:ser>
          <c:idx val="0"/>
          <c:order val="0"/>
          <c:tx>
            <c:v>第1類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'積算単価表 (H5)'!$B$17:$B$33</c:f>
              <c:numCache>
                <c:formatCode>#,##0;[Red]\-#,##0</c:formatCode>
                <c:ptCount val="1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</c:numCache>
            </c:numRef>
          </c:xVal>
          <c:yVal>
            <c:numRef>
              <c:f>'積算単価表 (H5)'!$C$17:$C$33</c:f>
              <c:numCache>
                <c:formatCode>#,##0;[Red]\-#,##0</c:formatCode>
                <c:ptCount val="17"/>
                <c:pt idx="0">
                  <c:v>2630</c:v>
                </c:pt>
                <c:pt idx="1">
                  <c:v>2005</c:v>
                </c:pt>
                <c:pt idx="2">
                  <c:v>1385</c:v>
                </c:pt>
                <c:pt idx="3">
                  <c:v>1045</c:v>
                </c:pt>
                <c:pt idx="4">
                  <c:v>790</c:v>
                </c:pt>
                <c:pt idx="5">
                  <c:v>675</c:v>
                </c:pt>
                <c:pt idx="6">
                  <c:v>600</c:v>
                </c:pt>
                <c:pt idx="7">
                  <c:v>545</c:v>
                </c:pt>
                <c:pt idx="8">
                  <c:v>510</c:v>
                </c:pt>
                <c:pt idx="9">
                  <c:v>480</c:v>
                </c:pt>
                <c:pt idx="10">
                  <c:v>455</c:v>
                </c:pt>
                <c:pt idx="11">
                  <c:v>430</c:v>
                </c:pt>
                <c:pt idx="12">
                  <c:v>415</c:v>
                </c:pt>
                <c:pt idx="13">
                  <c:v>350</c:v>
                </c:pt>
                <c:pt idx="14">
                  <c:v>315</c:v>
                </c:pt>
                <c:pt idx="15">
                  <c:v>285</c:v>
                </c:pt>
                <c:pt idx="16">
                  <c:v>265</c:v>
                </c:pt>
              </c:numCache>
            </c:numRef>
          </c:yVal>
        </c:ser>
        <c:ser>
          <c:idx val="1"/>
          <c:order val="1"/>
          <c:tx>
            <c:v>第2類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'積算単価表 (H5)'!$B$17:$B$33</c:f>
              <c:numCache>
                <c:formatCode>#,##0;[Red]\-#,##0</c:formatCode>
                <c:ptCount val="1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</c:numCache>
            </c:numRef>
          </c:xVal>
          <c:yVal>
            <c:numRef>
              <c:f>'積算単価表 (H5)'!$I$17:$I$33</c:f>
              <c:numCache>
                <c:formatCode>#,##0;[Red]\-#,##0</c:formatCode>
                <c:ptCount val="17"/>
                <c:pt idx="0">
                  <c:v>3290</c:v>
                </c:pt>
                <c:pt idx="1">
                  <c:v>2510</c:v>
                </c:pt>
                <c:pt idx="2">
                  <c:v>1735</c:v>
                </c:pt>
                <c:pt idx="3">
                  <c:v>1310</c:v>
                </c:pt>
                <c:pt idx="4">
                  <c:v>990</c:v>
                </c:pt>
                <c:pt idx="5">
                  <c:v>840</c:v>
                </c:pt>
                <c:pt idx="6">
                  <c:v>750</c:v>
                </c:pt>
                <c:pt idx="7">
                  <c:v>685</c:v>
                </c:pt>
                <c:pt idx="8">
                  <c:v>635</c:v>
                </c:pt>
                <c:pt idx="9">
                  <c:v>600</c:v>
                </c:pt>
                <c:pt idx="10">
                  <c:v>565</c:v>
                </c:pt>
                <c:pt idx="11">
                  <c:v>540</c:v>
                </c:pt>
                <c:pt idx="12">
                  <c:v>520</c:v>
                </c:pt>
                <c:pt idx="13">
                  <c:v>440</c:v>
                </c:pt>
                <c:pt idx="14">
                  <c:v>390</c:v>
                </c:pt>
                <c:pt idx="15">
                  <c:v>360</c:v>
                </c:pt>
                <c:pt idx="16">
                  <c:v>335</c:v>
                </c:pt>
              </c:numCache>
            </c:numRef>
          </c:yVal>
        </c:ser>
        <c:ser>
          <c:idx val="2"/>
          <c:order val="2"/>
          <c:tx>
            <c:v>第3類-1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'積算単価表 (H5)'!$B$17:$B$33</c:f>
              <c:numCache>
                <c:formatCode>#,##0;[Red]\-#,##0</c:formatCode>
                <c:ptCount val="1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</c:numCache>
            </c:numRef>
          </c:xVal>
          <c:yVal>
            <c:numRef>
              <c:f>'積算単価表 (H5)'!$O$17:$O$33</c:f>
              <c:numCache>
                <c:formatCode>#,##0;[Red]\-#,##0</c:formatCode>
                <c:ptCount val="17"/>
                <c:pt idx="0">
                  <c:v>3945</c:v>
                </c:pt>
                <c:pt idx="1">
                  <c:v>3020</c:v>
                </c:pt>
                <c:pt idx="2">
                  <c:v>2080</c:v>
                </c:pt>
                <c:pt idx="3">
                  <c:v>1570</c:v>
                </c:pt>
                <c:pt idx="4">
                  <c:v>1185</c:v>
                </c:pt>
                <c:pt idx="5">
                  <c:v>1010</c:v>
                </c:pt>
                <c:pt idx="6">
                  <c:v>900</c:v>
                </c:pt>
                <c:pt idx="7">
                  <c:v>820</c:v>
                </c:pt>
                <c:pt idx="8">
                  <c:v>765</c:v>
                </c:pt>
                <c:pt idx="9">
                  <c:v>720</c:v>
                </c:pt>
                <c:pt idx="10">
                  <c:v>680</c:v>
                </c:pt>
                <c:pt idx="11">
                  <c:v>650</c:v>
                </c:pt>
                <c:pt idx="12">
                  <c:v>620</c:v>
                </c:pt>
                <c:pt idx="13">
                  <c:v>530</c:v>
                </c:pt>
                <c:pt idx="14">
                  <c:v>470</c:v>
                </c:pt>
                <c:pt idx="15">
                  <c:v>430</c:v>
                </c:pt>
                <c:pt idx="16">
                  <c:v>400</c:v>
                </c:pt>
              </c:numCache>
            </c:numRef>
          </c:yVal>
        </c:ser>
        <c:ser>
          <c:idx val="3"/>
          <c:order val="3"/>
          <c:tx>
            <c:v>第3類-2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'積算単価表 (H5)'!$B$17:$B$33</c:f>
              <c:numCache>
                <c:formatCode>#,##0;[Red]\-#,##0</c:formatCode>
                <c:ptCount val="1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</c:numCache>
            </c:numRef>
          </c:xVal>
          <c:yVal>
            <c:numRef>
              <c:f>'積算単価表 (H5)'!$U$17:$U$33</c:f>
              <c:numCache>
                <c:formatCode>#,##0;[Red]\-#,##0</c:formatCode>
                <c:ptCount val="17"/>
                <c:pt idx="0">
                  <c:v>4605</c:v>
                </c:pt>
                <c:pt idx="1">
                  <c:v>3530</c:v>
                </c:pt>
                <c:pt idx="2">
                  <c:v>2425</c:v>
                </c:pt>
                <c:pt idx="3">
                  <c:v>1835</c:v>
                </c:pt>
                <c:pt idx="4">
                  <c:v>1385</c:v>
                </c:pt>
                <c:pt idx="5">
                  <c:v>1180</c:v>
                </c:pt>
                <c:pt idx="6">
                  <c:v>1050</c:v>
                </c:pt>
                <c:pt idx="7">
                  <c:v>960</c:v>
                </c:pt>
                <c:pt idx="8">
                  <c:v>890</c:v>
                </c:pt>
                <c:pt idx="9">
                  <c:v>840</c:v>
                </c:pt>
                <c:pt idx="10">
                  <c:v>795</c:v>
                </c:pt>
                <c:pt idx="11">
                  <c:v>755</c:v>
                </c:pt>
                <c:pt idx="12">
                  <c:v>725</c:v>
                </c:pt>
                <c:pt idx="13">
                  <c:v>615</c:v>
                </c:pt>
                <c:pt idx="14">
                  <c:v>550</c:v>
                </c:pt>
                <c:pt idx="15">
                  <c:v>500</c:v>
                </c:pt>
                <c:pt idx="16">
                  <c:v>465</c:v>
                </c:pt>
              </c:numCache>
            </c:numRef>
          </c:yVal>
        </c:ser>
        <c:axId val="138721536"/>
        <c:axId val="138732288"/>
      </c:scatterChart>
      <c:valAx>
        <c:axId val="138721536"/>
        <c:scaling>
          <c:orientation val="minMax"/>
          <c:max val="12000"/>
          <c:min val="0"/>
        </c:scaling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ｍ2</a:t>
                </a:r>
              </a:p>
            </c:rich>
          </c:tx>
          <c:layout>
            <c:manualLayout>
              <c:xMode val="edge"/>
              <c:yMode val="edge"/>
              <c:x val="0.85979381443299119"/>
              <c:y val="0.93347729602469265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732288"/>
        <c:crosses val="autoZero"/>
        <c:crossBetween val="midCat"/>
      </c:valAx>
      <c:valAx>
        <c:axId val="13873228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単価</a:t>
                </a:r>
              </a:p>
            </c:rich>
          </c:tx>
          <c:layout>
            <c:manualLayout>
              <c:xMode val="edge"/>
              <c:yMode val="edge"/>
              <c:x val="7.8350515463917525E-2"/>
              <c:y val="3.4334763948497847E-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72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48453608247536"/>
          <c:y val="0.20171696349115187"/>
          <c:w val="0.21237113402061858"/>
          <c:h val="0.199571040744370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14</xdr:row>
      <xdr:rowOff>142875</xdr:rowOff>
    </xdr:from>
    <xdr:to>
      <xdr:col>45</xdr:col>
      <xdr:colOff>352425</xdr:colOff>
      <xdr:row>51</xdr:row>
      <xdr:rowOff>9525</xdr:rowOff>
    </xdr:to>
    <xdr:graphicFrame macro="">
      <xdr:nvGraphicFramePr>
        <xdr:cNvPr id="16574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200026</xdr:colOff>
      <xdr:row>1</xdr:row>
      <xdr:rowOff>133349</xdr:rowOff>
    </xdr:from>
    <xdr:to>
      <xdr:col>6</xdr:col>
      <xdr:colOff>371475</xdr:colOff>
      <xdr:row>5</xdr:row>
      <xdr:rowOff>66674</xdr:rowOff>
    </xdr:to>
    <xdr:sp macro="" textlink="">
      <xdr:nvSpPr>
        <xdr:cNvPr id="4" name="右中かっこ 3"/>
        <xdr:cNvSpPr/>
      </xdr:nvSpPr>
      <xdr:spPr bwMode="auto">
        <a:xfrm>
          <a:off x="2619376" y="476249"/>
          <a:ext cx="171449" cy="695325"/>
        </a:xfrm>
        <a:prstGeom prst="rightBrace">
          <a:avLst>
            <a:gd name="adj1" fmla="val 3119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85725</xdr:colOff>
      <xdr:row>9</xdr:row>
      <xdr:rowOff>142875</xdr:rowOff>
    </xdr:from>
    <xdr:to>
      <xdr:col>38</xdr:col>
      <xdr:colOff>352425</xdr:colOff>
      <xdr:row>46</xdr:row>
      <xdr:rowOff>9525</xdr:rowOff>
    </xdr:to>
    <xdr:graphicFrame macro="">
      <xdr:nvGraphicFramePr>
        <xdr:cNvPr id="14516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57150</xdr:rowOff>
    </xdr:from>
    <xdr:to>
      <xdr:col>2</xdr:col>
      <xdr:colOff>0</xdr:colOff>
      <xdr:row>16</xdr:row>
      <xdr:rowOff>171450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 flipH="1" flipV="1">
          <a:off x="247650" y="2447925"/>
          <a:ext cx="695325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sekisan.o.oo7.jp/sekisangyoumu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O71"/>
  <sheetViews>
    <sheetView showGridLines="0" showRowColHeaders="0" tabSelected="1" showOutlineSymbols="0" zoomScaleNormal="100" zoomScaleSheetLayoutView="75" workbookViewId="0">
      <selection activeCell="G1" sqref="G1:N1"/>
    </sheetView>
  </sheetViews>
  <sheetFormatPr defaultRowHeight="13.5"/>
  <cols>
    <col min="1" max="1" width="3.25" style="59" customWidth="1"/>
    <col min="2" max="2" width="8" style="60" customWidth="1"/>
    <col min="3" max="3" width="5.125" style="59" customWidth="1"/>
    <col min="4" max="4" width="5.625" style="59" customWidth="1"/>
    <col min="5" max="5" width="3.625" style="59" customWidth="1"/>
    <col min="6" max="6" width="6.125" style="59" customWidth="1"/>
    <col min="7" max="7" width="5.125" style="59" customWidth="1"/>
    <col min="8" max="8" width="5.625" style="59" customWidth="1"/>
    <col min="9" max="9" width="3.625" style="59" customWidth="1"/>
    <col min="10" max="10" width="6.125" style="59" customWidth="1"/>
    <col min="11" max="11" width="5.125" style="59" customWidth="1"/>
    <col min="12" max="12" width="5.625" style="59" customWidth="1"/>
    <col min="13" max="13" width="3.625" style="59" customWidth="1"/>
    <col min="14" max="14" width="6.125" style="59" customWidth="1"/>
    <col min="15" max="15" width="5.125" style="59" customWidth="1"/>
    <col min="16" max="16" width="5.625" style="59" customWidth="1"/>
    <col min="17" max="17" width="3.625" style="59" customWidth="1"/>
    <col min="18" max="18" width="6.125" style="59" customWidth="1"/>
    <col min="19" max="19" width="5.125" style="59" customWidth="1"/>
    <col min="20" max="20" width="5.625" style="59" customWidth="1"/>
    <col min="21" max="21" width="3.625" style="59" customWidth="1"/>
    <col min="22" max="22" width="6.125" style="59" customWidth="1"/>
    <col min="23" max="23" width="5.125" style="59" customWidth="1"/>
    <col min="24" max="24" width="5.625" style="59" customWidth="1"/>
    <col min="25" max="25" width="3.625" style="59" customWidth="1"/>
    <col min="26" max="26" width="6.125" style="59" customWidth="1"/>
    <col min="27" max="27" width="5.125" style="59" customWidth="1"/>
    <col min="28" max="28" width="5.625" style="59" customWidth="1"/>
    <col min="29" max="29" width="3.625" style="59" customWidth="1"/>
    <col min="30" max="30" width="6.125" style="59" customWidth="1"/>
    <col min="31" max="31" width="6.125" style="59" hidden="1" customWidth="1"/>
    <col min="32" max="33" width="5.625" style="59" hidden="1" customWidth="1"/>
    <col min="34" max="34" width="1.5" style="59" customWidth="1"/>
    <col min="35" max="41" width="5.375" style="59" customWidth="1"/>
    <col min="42" max="48" width="4.875" style="59" customWidth="1"/>
    <col min="49" max="16384" width="9" style="59"/>
  </cols>
  <sheetData>
    <row r="1" spans="2:40" ht="27" customHeight="1">
      <c r="C1" s="136" t="s">
        <v>111</v>
      </c>
      <c r="D1" s="137"/>
      <c r="E1" s="137"/>
      <c r="F1" s="137"/>
      <c r="G1" s="147" t="s">
        <v>112</v>
      </c>
      <c r="H1" s="147"/>
      <c r="I1" s="147"/>
      <c r="J1" s="147"/>
      <c r="K1" s="147"/>
      <c r="L1" s="147"/>
      <c r="M1" s="147"/>
      <c r="N1" s="147"/>
      <c r="AB1" s="146">
        <f ca="1">TODAY()</f>
        <v>43183</v>
      </c>
      <c r="AC1" s="146"/>
      <c r="AD1" s="146"/>
      <c r="AJ1" s="69"/>
      <c r="AK1" s="69"/>
    </row>
    <row r="2" spans="2:40" ht="15" customHeight="1" thickBot="1">
      <c r="C2" s="135"/>
      <c r="AJ2" s="69"/>
      <c r="AK2" s="69"/>
    </row>
    <row r="3" spans="2:40" ht="15" customHeight="1" thickBot="1">
      <c r="B3" s="59"/>
      <c r="C3" s="27" t="s">
        <v>113</v>
      </c>
      <c r="D3" s="110"/>
      <c r="E3" s="157">
        <v>1234</v>
      </c>
      <c r="F3" s="158"/>
      <c r="G3" s="69" t="s">
        <v>101</v>
      </c>
      <c r="T3" s="138" t="s">
        <v>104</v>
      </c>
      <c r="U3" s="123"/>
      <c r="AA3" s="139" t="s">
        <v>118</v>
      </c>
      <c r="AL3" s="69"/>
      <c r="AM3" s="69"/>
    </row>
    <row r="4" spans="2:40" ht="15" customHeight="1" thickBot="1">
      <c r="B4" s="59"/>
      <c r="C4" s="27" t="s">
        <v>114</v>
      </c>
      <c r="D4" s="110"/>
      <c r="E4" s="159" t="s">
        <v>98</v>
      </c>
      <c r="F4" s="160"/>
      <c r="H4" s="125">
        <f>IF(E5="S造",C58,AI58)</f>
        <v>550</v>
      </c>
      <c r="I4" s="161" t="str">
        <f>" "&amp;IF(E5="S造",C59,AI59)&amp;" × "&amp;(E3-C60)&amp;"　⇒"</f>
        <v xml:space="preserve"> -0.135 × 234　⇒</v>
      </c>
      <c r="J4" s="162"/>
      <c r="K4" s="163"/>
      <c r="L4" s="126">
        <f>IF(E5="S造",C61,AI61)</f>
        <v>518</v>
      </c>
      <c r="M4" s="166" t="str">
        <f>"　× "&amp;E3&amp;" m2　⇒"</f>
        <v>　× 1234 m2　⇒</v>
      </c>
      <c r="N4" s="167"/>
      <c r="O4" s="167"/>
      <c r="P4" s="164">
        <f>L4*E3</f>
        <v>639212</v>
      </c>
      <c r="Q4" s="165"/>
      <c r="R4" s="155" t="str">
        <f>"円 × "&amp;J53&amp;" ⇒"</f>
        <v>円 × 0.15 ⇒</v>
      </c>
      <c r="S4" s="156"/>
      <c r="T4" s="153">
        <f>ROUNDDOWN(P4*J53,-2)</f>
        <v>95800</v>
      </c>
      <c r="U4" s="154"/>
      <c r="V4" s="127" t="str">
        <f>"円　（"&amp;L4*J53&amp;"×"&amp;E3&amp;" m2）"</f>
        <v>円　（77.7×1234 m2）</v>
      </c>
      <c r="W4" s="128"/>
      <c r="AL4" s="69"/>
      <c r="AM4" s="69"/>
      <c r="AN4" s="69"/>
    </row>
    <row r="5" spans="2:40" ht="15" customHeight="1" thickBot="1">
      <c r="B5" s="59"/>
      <c r="C5" s="27" t="s">
        <v>115</v>
      </c>
      <c r="D5" s="110"/>
      <c r="E5" s="144" t="s">
        <v>97</v>
      </c>
      <c r="F5" s="145"/>
      <c r="R5" s="67" t="str">
        <f>L4&amp;"×"&amp;J53&amp;" ＝ "&amp;L4*J53&amp;" 円／m2"</f>
        <v>518×0.15 ＝ 77.7 円／m2</v>
      </c>
      <c r="T5" s="140"/>
      <c r="U5" s="140"/>
      <c r="AL5" s="69"/>
      <c r="AM5" s="69"/>
      <c r="AN5" s="69"/>
    </row>
    <row r="6" spans="2:40" ht="24" customHeigh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0"/>
      <c r="AF6" s="120"/>
      <c r="AG6" s="120"/>
    </row>
    <row r="7" spans="2:40" ht="16.5" customHeight="1">
      <c r="C7" s="135" t="s">
        <v>116</v>
      </c>
      <c r="D7" s="101"/>
      <c r="AD7" s="61" t="s">
        <v>65</v>
      </c>
    </row>
    <row r="8" spans="2:40" ht="17.25" customHeight="1">
      <c r="B8" s="24" t="s">
        <v>61</v>
      </c>
      <c r="C8" s="141" t="s">
        <v>24</v>
      </c>
      <c r="D8" s="142"/>
      <c r="E8" s="142"/>
      <c r="F8" s="142"/>
      <c r="G8" s="104"/>
      <c r="H8" s="72"/>
      <c r="I8" s="72"/>
      <c r="J8" s="72"/>
      <c r="K8" s="141" t="s">
        <v>25</v>
      </c>
      <c r="L8" s="142"/>
      <c r="M8" s="142"/>
      <c r="N8" s="142"/>
      <c r="O8" s="104"/>
      <c r="P8" s="72"/>
      <c r="Q8" s="72"/>
      <c r="R8" s="72"/>
      <c r="S8" s="141" t="s">
        <v>54</v>
      </c>
      <c r="T8" s="142"/>
      <c r="U8" s="142"/>
      <c r="V8" s="142"/>
      <c r="W8" s="104"/>
      <c r="X8" s="72"/>
      <c r="Y8" s="72"/>
      <c r="Z8" s="72"/>
      <c r="AA8" s="141" t="s">
        <v>55</v>
      </c>
      <c r="AB8" s="142"/>
      <c r="AC8" s="142"/>
      <c r="AD8" s="142"/>
      <c r="AE8" s="141" t="s">
        <v>26</v>
      </c>
      <c r="AF8" s="142"/>
      <c r="AG8" s="143"/>
      <c r="AH8" s="106"/>
    </row>
    <row r="9" spans="2:40" ht="12" customHeight="1">
      <c r="B9" s="23"/>
      <c r="C9" s="148" t="s">
        <v>27</v>
      </c>
      <c r="D9" s="149"/>
      <c r="E9" s="149"/>
      <c r="F9" s="149"/>
      <c r="G9" s="75"/>
      <c r="H9" s="76"/>
      <c r="I9" s="76"/>
      <c r="J9" s="76"/>
      <c r="K9" s="148" t="s">
        <v>28</v>
      </c>
      <c r="L9" s="149"/>
      <c r="M9" s="149"/>
      <c r="N9" s="149"/>
      <c r="O9" s="75"/>
      <c r="P9" s="76"/>
      <c r="Q9" s="76"/>
      <c r="R9" s="76"/>
      <c r="S9" s="148" t="s">
        <v>29</v>
      </c>
      <c r="T9" s="149"/>
      <c r="U9" s="149"/>
      <c r="V9" s="149"/>
      <c r="W9" s="75"/>
      <c r="X9" s="76"/>
      <c r="Y9" s="76"/>
      <c r="Z9" s="76"/>
      <c r="AA9" s="148" t="s">
        <v>30</v>
      </c>
      <c r="AB9" s="149"/>
      <c r="AC9" s="149"/>
      <c r="AD9" s="149"/>
      <c r="AE9" s="148" t="s">
        <v>31</v>
      </c>
      <c r="AF9" s="149"/>
      <c r="AG9" s="150"/>
      <c r="AH9" s="106"/>
    </row>
    <row r="10" spans="2:40" ht="12" customHeight="1">
      <c r="B10" s="23"/>
      <c r="C10" s="148" t="s">
        <v>32</v>
      </c>
      <c r="D10" s="149"/>
      <c r="E10" s="149"/>
      <c r="F10" s="149"/>
      <c r="G10" s="75"/>
      <c r="H10" s="76"/>
      <c r="I10" s="76"/>
      <c r="J10" s="76"/>
      <c r="K10" s="148" t="s">
        <v>33</v>
      </c>
      <c r="L10" s="149"/>
      <c r="M10" s="149"/>
      <c r="N10" s="149"/>
      <c r="O10" s="75"/>
      <c r="P10" s="76"/>
      <c r="Q10" s="76"/>
      <c r="R10" s="76"/>
      <c r="S10" s="148" t="s">
        <v>34</v>
      </c>
      <c r="T10" s="149"/>
      <c r="U10" s="149"/>
      <c r="V10" s="149"/>
      <c r="W10" s="75"/>
      <c r="X10" s="76"/>
      <c r="Y10" s="76"/>
      <c r="Z10" s="76"/>
      <c r="AA10" s="148" t="s">
        <v>35</v>
      </c>
      <c r="AB10" s="149"/>
      <c r="AC10" s="149"/>
      <c r="AD10" s="149"/>
      <c r="AE10" s="75"/>
      <c r="AF10" s="76"/>
      <c r="AG10" s="77"/>
      <c r="AH10" s="106"/>
    </row>
    <row r="11" spans="2:40" ht="12" customHeight="1">
      <c r="B11" s="23"/>
      <c r="C11" s="148" t="s">
        <v>36</v>
      </c>
      <c r="D11" s="149"/>
      <c r="E11" s="149"/>
      <c r="F11" s="149"/>
      <c r="G11" s="75"/>
      <c r="H11" s="76"/>
      <c r="I11" s="76"/>
      <c r="J11" s="76"/>
      <c r="K11" s="148" t="s">
        <v>37</v>
      </c>
      <c r="L11" s="149"/>
      <c r="M11" s="149"/>
      <c r="N11" s="149"/>
      <c r="O11" s="75"/>
      <c r="P11" s="76"/>
      <c r="Q11" s="76"/>
      <c r="R11" s="76"/>
      <c r="S11" s="148" t="s">
        <v>62</v>
      </c>
      <c r="T11" s="149"/>
      <c r="U11" s="149"/>
      <c r="V11" s="149"/>
      <c r="W11" s="75"/>
      <c r="X11" s="76"/>
      <c r="Y11" s="76"/>
      <c r="Z11" s="76"/>
      <c r="AA11" s="148" t="s">
        <v>38</v>
      </c>
      <c r="AB11" s="149"/>
      <c r="AC11" s="149"/>
      <c r="AD11" s="149"/>
      <c r="AE11" s="75"/>
      <c r="AF11" s="76"/>
      <c r="AG11" s="77"/>
      <c r="AH11" s="106"/>
    </row>
    <row r="12" spans="2:40" ht="12" customHeight="1">
      <c r="B12" s="23"/>
      <c r="C12" s="148" t="s">
        <v>39</v>
      </c>
      <c r="D12" s="149"/>
      <c r="E12" s="149"/>
      <c r="F12" s="149"/>
      <c r="G12" s="75"/>
      <c r="H12" s="76"/>
      <c r="I12" s="76"/>
      <c r="J12" s="76"/>
      <c r="K12" s="148" t="s">
        <v>40</v>
      </c>
      <c r="L12" s="149"/>
      <c r="M12" s="149"/>
      <c r="N12" s="149"/>
      <c r="O12" s="75"/>
      <c r="P12" s="76"/>
      <c r="Q12" s="76"/>
      <c r="R12" s="76"/>
      <c r="S12" s="75"/>
      <c r="T12" s="76"/>
      <c r="U12" s="76"/>
      <c r="V12" s="76"/>
      <c r="W12" s="75"/>
      <c r="X12" s="76"/>
      <c r="Y12" s="76"/>
      <c r="Z12" s="76"/>
      <c r="AA12" s="148" t="s">
        <v>41</v>
      </c>
      <c r="AB12" s="149"/>
      <c r="AC12" s="149"/>
      <c r="AD12" s="149"/>
      <c r="AE12" s="75"/>
      <c r="AF12" s="76"/>
      <c r="AG12" s="77"/>
      <c r="AH12" s="106"/>
    </row>
    <row r="13" spans="2:40" ht="12" customHeight="1">
      <c r="B13" s="23"/>
      <c r="C13" s="75"/>
      <c r="D13" s="76"/>
      <c r="E13" s="76"/>
      <c r="F13" s="76"/>
      <c r="G13" s="75"/>
      <c r="H13" s="76"/>
      <c r="I13" s="76"/>
      <c r="J13" s="76"/>
      <c r="K13" s="148" t="s">
        <v>42</v>
      </c>
      <c r="L13" s="149"/>
      <c r="M13" s="149"/>
      <c r="N13" s="149"/>
      <c r="O13" s="75"/>
      <c r="P13" s="76"/>
      <c r="Q13" s="76"/>
      <c r="R13" s="76"/>
      <c r="S13" s="75"/>
      <c r="T13" s="76"/>
      <c r="U13" s="76"/>
      <c r="V13" s="76"/>
      <c r="W13" s="75"/>
      <c r="X13" s="76"/>
      <c r="Y13" s="76"/>
      <c r="Z13" s="76"/>
      <c r="AA13" s="148" t="s">
        <v>43</v>
      </c>
      <c r="AB13" s="149"/>
      <c r="AC13" s="149"/>
      <c r="AD13" s="149"/>
      <c r="AE13" s="75"/>
      <c r="AF13" s="76"/>
      <c r="AG13" s="77"/>
      <c r="AH13" s="106"/>
    </row>
    <row r="14" spans="2:40" ht="12" customHeight="1">
      <c r="B14" s="23"/>
      <c r="C14" s="75"/>
      <c r="D14" s="76"/>
      <c r="E14" s="76"/>
      <c r="F14" s="76"/>
      <c r="G14" s="75"/>
      <c r="H14" s="76"/>
      <c r="I14" s="76"/>
      <c r="J14" s="76"/>
      <c r="K14" s="148" t="s">
        <v>44</v>
      </c>
      <c r="L14" s="149"/>
      <c r="M14" s="149"/>
      <c r="N14" s="149"/>
      <c r="O14" s="75"/>
      <c r="P14" s="76"/>
      <c r="Q14" s="76"/>
      <c r="R14" s="76"/>
      <c r="S14" s="75"/>
      <c r="T14" s="76"/>
      <c r="U14" s="76"/>
      <c r="V14" s="76"/>
      <c r="W14" s="75"/>
      <c r="X14" s="76"/>
      <c r="Y14" s="76"/>
      <c r="Z14" s="76"/>
      <c r="AA14" s="148" t="s">
        <v>45</v>
      </c>
      <c r="AB14" s="149"/>
      <c r="AC14" s="149"/>
      <c r="AD14" s="149"/>
      <c r="AE14" s="75"/>
      <c r="AF14" s="76"/>
      <c r="AG14" s="77"/>
      <c r="AH14" s="106"/>
    </row>
    <row r="15" spans="2:40" ht="12" customHeight="1">
      <c r="B15" s="23"/>
      <c r="C15" s="75"/>
      <c r="D15" s="76"/>
      <c r="E15" s="76"/>
      <c r="F15" s="76"/>
      <c r="G15" s="75"/>
      <c r="H15" s="76"/>
      <c r="I15" s="76"/>
      <c r="J15" s="76"/>
      <c r="K15" s="148" t="s">
        <v>46</v>
      </c>
      <c r="L15" s="149"/>
      <c r="M15" s="149"/>
      <c r="N15" s="149"/>
      <c r="O15" s="75"/>
      <c r="P15" s="76"/>
      <c r="Q15" s="76"/>
      <c r="R15" s="76"/>
      <c r="S15" s="75"/>
      <c r="T15" s="76"/>
      <c r="U15" s="76"/>
      <c r="V15" s="76"/>
      <c r="W15" s="75"/>
      <c r="X15" s="76"/>
      <c r="Y15" s="76"/>
      <c r="Z15" s="76"/>
      <c r="AA15" s="148" t="s">
        <v>47</v>
      </c>
      <c r="AB15" s="149"/>
      <c r="AC15" s="149"/>
      <c r="AD15" s="149"/>
      <c r="AE15" s="75"/>
      <c r="AF15" s="76"/>
      <c r="AG15" s="77"/>
      <c r="AH15" s="106"/>
    </row>
    <row r="16" spans="2:40" ht="12" customHeight="1">
      <c r="B16" s="23"/>
      <c r="C16" s="75"/>
      <c r="D16" s="76"/>
      <c r="E16" s="76"/>
      <c r="F16" s="76"/>
      <c r="G16" s="75"/>
      <c r="H16" s="76"/>
      <c r="I16" s="76"/>
      <c r="J16" s="76"/>
      <c r="K16" s="75"/>
      <c r="L16" s="76"/>
      <c r="M16" s="76"/>
      <c r="N16" s="76"/>
      <c r="O16" s="75"/>
      <c r="P16" s="76"/>
      <c r="Q16" s="76"/>
      <c r="R16" s="76"/>
      <c r="S16" s="75"/>
      <c r="T16" s="76"/>
      <c r="U16" s="76"/>
      <c r="V16" s="76"/>
      <c r="W16" s="75"/>
      <c r="X16" s="76"/>
      <c r="Y16" s="76"/>
      <c r="Z16" s="76"/>
      <c r="AA16" s="148" t="s">
        <v>48</v>
      </c>
      <c r="AB16" s="149"/>
      <c r="AC16" s="149"/>
      <c r="AD16" s="149"/>
      <c r="AE16" s="75"/>
      <c r="AF16" s="76"/>
      <c r="AG16" s="77"/>
      <c r="AH16" s="106"/>
    </row>
    <row r="17" spans="1:34" ht="12" customHeight="1">
      <c r="B17" s="23"/>
      <c r="C17" s="75"/>
      <c r="D17" s="76"/>
      <c r="E17" s="76"/>
      <c r="F17" s="76"/>
      <c r="G17" s="75"/>
      <c r="H17" s="76"/>
      <c r="I17" s="76"/>
      <c r="J17" s="76"/>
      <c r="K17" s="75"/>
      <c r="L17" s="76"/>
      <c r="M17" s="76"/>
      <c r="N17" s="76"/>
      <c r="O17" s="75"/>
      <c r="P17" s="76"/>
      <c r="Q17" s="76"/>
      <c r="R17" s="76"/>
      <c r="S17" s="75"/>
      <c r="T17" s="76"/>
      <c r="U17" s="76"/>
      <c r="V17" s="76"/>
      <c r="W17" s="75"/>
      <c r="X17" s="76"/>
      <c r="Y17" s="76"/>
      <c r="Z17" s="76"/>
      <c r="AA17" s="148" t="s">
        <v>49</v>
      </c>
      <c r="AB17" s="149"/>
      <c r="AC17" s="149"/>
      <c r="AD17" s="149"/>
      <c r="AE17" s="75"/>
      <c r="AF17" s="76"/>
      <c r="AG17" s="77"/>
      <c r="AH17" s="106"/>
    </row>
    <row r="18" spans="1:34" ht="12" customHeight="1">
      <c r="B18" s="23"/>
      <c r="C18" s="75"/>
      <c r="D18" s="76"/>
      <c r="E18" s="76"/>
      <c r="F18" s="76"/>
      <c r="G18" s="75"/>
      <c r="H18" s="76"/>
      <c r="I18" s="76"/>
      <c r="J18" s="76"/>
      <c r="K18" s="75"/>
      <c r="L18" s="76"/>
      <c r="M18" s="76"/>
      <c r="N18" s="76"/>
      <c r="O18" s="75"/>
      <c r="P18" s="76"/>
      <c r="Q18" s="76"/>
      <c r="R18" s="76"/>
      <c r="S18" s="75"/>
      <c r="T18" s="76"/>
      <c r="U18" s="76"/>
      <c r="V18" s="76"/>
      <c r="W18" s="75"/>
      <c r="X18" s="76"/>
      <c r="Y18" s="76"/>
      <c r="Z18" s="76"/>
      <c r="AA18" s="148" t="s">
        <v>50</v>
      </c>
      <c r="AB18" s="149"/>
      <c r="AC18" s="149"/>
      <c r="AD18" s="149"/>
      <c r="AE18" s="75"/>
      <c r="AF18" s="76"/>
      <c r="AG18" s="77"/>
      <c r="AH18" s="106"/>
    </row>
    <row r="19" spans="1:34" ht="12" customHeight="1">
      <c r="B19" s="23"/>
      <c r="C19" s="82"/>
      <c r="D19" s="83"/>
      <c r="E19" s="83"/>
      <c r="F19" s="83"/>
      <c r="G19" s="82"/>
      <c r="H19" s="83"/>
      <c r="I19" s="83"/>
      <c r="J19" s="83"/>
      <c r="K19" s="82"/>
      <c r="L19" s="83"/>
      <c r="M19" s="83"/>
      <c r="N19" s="83"/>
      <c r="O19" s="82"/>
      <c r="P19" s="83"/>
      <c r="Q19" s="83"/>
      <c r="R19" s="83"/>
      <c r="S19" s="82"/>
      <c r="T19" s="83"/>
      <c r="U19" s="83"/>
      <c r="V19" s="83"/>
      <c r="W19" s="82"/>
      <c r="X19" s="83"/>
      <c r="Y19" s="83"/>
      <c r="Z19" s="83"/>
      <c r="AA19" s="151" t="s">
        <v>90</v>
      </c>
      <c r="AB19" s="152"/>
      <c r="AC19" s="152"/>
      <c r="AD19" s="152"/>
      <c r="AE19" s="82"/>
      <c r="AF19" s="83"/>
      <c r="AG19" s="84"/>
      <c r="AH19" s="106"/>
    </row>
    <row r="20" spans="1:34" ht="13.5" customHeight="1">
      <c r="B20" s="73"/>
      <c r="C20" s="168" t="s">
        <v>119</v>
      </c>
      <c r="D20" s="169"/>
      <c r="E20" s="169"/>
      <c r="F20" s="170"/>
      <c r="G20" s="168" t="s">
        <v>106</v>
      </c>
      <c r="H20" s="169"/>
      <c r="I20" s="169"/>
      <c r="J20" s="170"/>
      <c r="K20" s="168" t="s">
        <v>88</v>
      </c>
      <c r="L20" s="169"/>
      <c r="M20" s="169"/>
      <c r="N20" s="170"/>
      <c r="O20" s="168" t="s">
        <v>107</v>
      </c>
      <c r="P20" s="169"/>
      <c r="Q20" s="169"/>
      <c r="R20" s="170"/>
      <c r="S20" s="168" t="s">
        <v>121</v>
      </c>
      <c r="T20" s="169"/>
      <c r="U20" s="169"/>
      <c r="V20" s="170"/>
      <c r="W20" s="168" t="s">
        <v>108</v>
      </c>
      <c r="X20" s="169"/>
      <c r="Y20" s="169"/>
      <c r="Z20" s="170"/>
      <c r="AA20" s="168" t="s">
        <v>120</v>
      </c>
      <c r="AB20" s="169"/>
      <c r="AC20" s="169"/>
      <c r="AD20" s="170"/>
      <c r="AE20" s="85" t="s">
        <v>71</v>
      </c>
      <c r="AF20" s="78"/>
      <c r="AG20" s="86"/>
      <c r="AH20" s="106"/>
    </row>
    <row r="21" spans="1:34" ht="16.5" customHeight="1" thickBot="1">
      <c r="B21" s="74" t="s">
        <v>64</v>
      </c>
      <c r="C21" s="66" t="s">
        <v>102</v>
      </c>
      <c r="D21" s="111"/>
      <c r="E21" s="119" t="str">
        <f>"×"&amp;J53&amp;"　金額"</f>
        <v>×0.15　金額</v>
      </c>
      <c r="F21" s="108"/>
      <c r="G21" s="66" t="s">
        <v>102</v>
      </c>
      <c r="H21" s="65"/>
      <c r="I21" s="132"/>
      <c r="J21" s="63"/>
      <c r="K21" s="66" t="s">
        <v>102</v>
      </c>
      <c r="L21" s="65"/>
      <c r="M21" s="133"/>
      <c r="N21" s="65"/>
      <c r="O21" s="66" t="s">
        <v>102</v>
      </c>
      <c r="P21" s="65"/>
      <c r="Q21" s="133"/>
      <c r="R21" s="65"/>
      <c r="S21" s="66" t="s">
        <v>102</v>
      </c>
      <c r="T21" s="65"/>
      <c r="U21" s="133"/>
      <c r="V21" s="65"/>
      <c r="W21" s="66" t="s">
        <v>102</v>
      </c>
      <c r="X21" s="65"/>
      <c r="Y21" s="133"/>
      <c r="Z21" s="65"/>
      <c r="AA21" s="66" t="s">
        <v>102</v>
      </c>
      <c r="AB21" s="65"/>
      <c r="AC21" s="133"/>
      <c r="AD21" s="65"/>
      <c r="AE21" s="62"/>
      <c r="AF21" s="65"/>
      <c r="AG21" s="64" t="s">
        <v>72</v>
      </c>
      <c r="AH21" s="106"/>
    </row>
    <row r="22" spans="1:34" ht="15" customHeight="1" thickTop="1">
      <c r="A22" s="67">
        <v>1</v>
      </c>
      <c r="B22" s="37">
        <v>100</v>
      </c>
      <c r="C22" s="38">
        <f>ROUND('積算単価表 (H5)'!C17*0.35,0)</f>
        <v>921</v>
      </c>
      <c r="D22" s="112">
        <f t="shared" ref="D22:D37" si="0">(C22-C23)/($B22-$B23)</f>
        <v>-2.19</v>
      </c>
      <c r="E22" s="115">
        <f t="shared" ref="E22:E38" si="1">C22*$J$53</f>
        <v>138.15</v>
      </c>
      <c r="F22" s="102">
        <f>ROUND(B22*E22,-1)</f>
        <v>13820</v>
      </c>
      <c r="G22" s="38">
        <f>ROUND('積算単価表 (H5)'!F17*0.35,0)</f>
        <v>1036</v>
      </c>
      <c r="H22" s="129">
        <f t="shared" ref="H22:H37" si="2">(G22-G23)/($B22-$B23)</f>
        <v>-2.46</v>
      </c>
      <c r="I22" s="115">
        <f t="shared" ref="I22:I38" si="3">G22*$J$53</f>
        <v>155.4</v>
      </c>
      <c r="J22" s="102">
        <f>ROUND(B22*I22,-1)</f>
        <v>15540</v>
      </c>
      <c r="K22" s="38">
        <f>ROUND('積算単価表 (H5)'!I17*0.35,0)</f>
        <v>1152</v>
      </c>
      <c r="L22" s="129">
        <f t="shared" ref="L22:L37" si="4">(K22-K23)/($B22-$B23)</f>
        <v>-2.73</v>
      </c>
      <c r="M22" s="115">
        <f t="shared" ref="M22:M38" si="5">K22*$J$53</f>
        <v>172.79999999999998</v>
      </c>
      <c r="N22" s="102">
        <f>ROUND(B22*M22,-1)</f>
        <v>17280</v>
      </c>
      <c r="O22" s="38">
        <f>ROUND('積算単価表 (H5)'!L17*0.35,0)</f>
        <v>1266</v>
      </c>
      <c r="P22" s="129">
        <f t="shared" ref="P22:P37" si="6">(O22-O23)/($B22-$B23)</f>
        <v>-2.98</v>
      </c>
      <c r="Q22" s="115">
        <f t="shared" ref="Q22:Q38" si="7">O22*$J$53</f>
        <v>189.9</v>
      </c>
      <c r="R22" s="102">
        <f>ROUND(B22*Q22,-1)</f>
        <v>18990</v>
      </c>
      <c r="S22" s="38">
        <f>ROUND('積算単価表 (H5)'!O17*0.35,0)</f>
        <v>1381</v>
      </c>
      <c r="T22" s="129">
        <f t="shared" ref="T22:T37" si="8">(S22-S23)/($B22-$B23)</f>
        <v>-3.24</v>
      </c>
      <c r="U22" s="115">
        <f t="shared" ref="U22:U38" si="9">S22*$J$53</f>
        <v>207.15</v>
      </c>
      <c r="V22" s="102">
        <f>ROUND(B22*U22,-1)</f>
        <v>20720</v>
      </c>
      <c r="W22" s="38">
        <f>ROUND('積算単価表 (H5)'!R17*0.35,0)</f>
        <v>1496</v>
      </c>
      <c r="X22" s="129">
        <f t="shared" ref="X22:X37" si="10">(W22-W23)/($B22-$B23)</f>
        <v>-3.5</v>
      </c>
      <c r="Y22" s="115">
        <f t="shared" ref="Y22:Y38" si="11">W22*$J$53</f>
        <v>224.4</v>
      </c>
      <c r="Z22" s="102">
        <f>ROUND(B22*Y22,-1)</f>
        <v>22440</v>
      </c>
      <c r="AA22" s="38">
        <f>ROUND('積算単価表 (H5)'!U17*0.35,0)</f>
        <v>1612</v>
      </c>
      <c r="AB22" s="129">
        <f t="shared" ref="AB22:AB37" si="12">(AA22-AA23)/($B22-$B23)</f>
        <v>-3.76</v>
      </c>
      <c r="AC22" s="115">
        <f t="shared" ref="AC22:AC38" si="13">AA22*$J$53</f>
        <v>241.79999999999998</v>
      </c>
      <c r="AD22" s="102">
        <f>ROUND(B22*AC22,-1)</f>
        <v>24180</v>
      </c>
      <c r="AE22" s="38">
        <v>5620</v>
      </c>
      <c r="AF22" s="56">
        <f t="shared" ref="AF22:AF38" si="14">AE22*$J$53</f>
        <v>843</v>
      </c>
      <c r="AG22" s="53">
        <f t="shared" ref="AG22:AG37" si="15">(AE22-AE23)/($B22-$B23)</f>
        <v>-13.45</v>
      </c>
      <c r="AH22" s="106"/>
    </row>
    <row r="23" spans="1:34" ht="15" customHeight="1">
      <c r="A23" s="67">
        <v>2</v>
      </c>
      <c r="B23" s="39">
        <v>200</v>
      </c>
      <c r="C23" s="36">
        <f>ROUND('積算単価表 (H5)'!C18*0.35,0)</f>
        <v>702</v>
      </c>
      <c r="D23" s="113">
        <f t="shared" si="0"/>
        <v>-0.72333333333333338</v>
      </c>
      <c r="E23" s="116">
        <f t="shared" si="1"/>
        <v>105.3</v>
      </c>
      <c r="F23" s="103">
        <f>ROUND(B23*E23,-1)</f>
        <v>21060</v>
      </c>
      <c r="G23" s="36">
        <f>ROUND('積算単価表 (H5)'!F18*0.35,0)</f>
        <v>790</v>
      </c>
      <c r="H23" s="130">
        <f t="shared" si="2"/>
        <v>-0.81333333333333335</v>
      </c>
      <c r="I23" s="116">
        <f t="shared" si="3"/>
        <v>118.5</v>
      </c>
      <c r="J23" s="103">
        <f>ROUND(B23*I23,-1)</f>
        <v>23700</v>
      </c>
      <c r="K23" s="36">
        <f>ROUND('積算単価表 (H5)'!I18*0.35,0)</f>
        <v>879</v>
      </c>
      <c r="L23" s="130">
        <f t="shared" si="4"/>
        <v>-0.90666666666666662</v>
      </c>
      <c r="M23" s="116">
        <f t="shared" si="5"/>
        <v>131.85</v>
      </c>
      <c r="N23" s="103">
        <f>ROUND(B23*M23,-1)</f>
        <v>26370</v>
      </c>
      <c r="O23" s="36">
        <f>ROUND('積算単価表 (H5)'!L18*0.35,0)</f>
        <v>968</v>
      </c>
      <c r="P23" s="130">
        <f t="shared" si="6"/>
        <v>-1</v>
      </c>
      <c r="Q23" s="116">
        <f t="shared" si="7"/>
        <v>145.19999999999999</v>
      </c>
      <c r="R23" s="103">
        <f>ROUND(B23*Q23,-1)</f>
        <v>29040</v>
      </c>
      <c r="S23" s="36">
        <f>ROUND('積算単価表 (H5)'!O18*0.35,0)</f>
        <v>1057</v>
      </c>
      <c r="T23" s="130">
        <f t="shared" si="8"/>
        <v>-1.0966666666666667</v>
      </c>
      <c r="U23" s="116">
        <f t="shared" si="9"/>
        <v>158.54999999999998</v>
      </c>
      <c r="V23" s="103">
        <f>ROUND(B23*U23,-1)</f>
        <v>31710</v>
      </c>
      <c r="W23" s="36">
        <f>ROUND('積算単価表 (H5)'!R18*0.35,0)</f>
        <v>1146</v>
      </c>
      <c r="X23" s="130">
        <f t="shared" si="10"/>
        <v>-1.19</v>
      </c>
      <c r="Y23" s="116">
        <f t="shared" si="11"/>
        <v>171.9</v>
      </c>
      <c r="Z23" s="103">
        <f>ROUND(B23*Y23,-1)</f>
        <v>34380</v>
      </c>
      <c r="AA23" s="36">
        <f>ROUND('積算単価表 (H5)'!U18*0.35,0)</f>
        <v>1236</v>
      </c>
      <c r="AB23" s="130">
        <f t="shared" si="12"/>
        <v>-1.29</v>
      </c>
      <c r="AC23" s="116">
        <f t="shared" si="13"/>
        <v>185.4</v>
      </c>
      <c r="AD23" s="103">
        <f>ROUND(B23*AC23,-1)</f>
        <v>37080</v>
      </c>
      <c r="AE23" s="36">
        <v>4275</v>
      </c>
      <c r="AF23" s="57">
        <f t="shared" si="14"/>
        <v>641.25</v>
      </c>
      <c r="AG23" s="54">
        <f t="shared" si="15"/>
        <v>-4.4000000000000004</v>
      </c>
      <c r="AH23" s="106"/>
    </row>
    <row r="24" spans="1:34" ht="15" customHeight="1">
      <c r="A24" s="67">
        <v>3</v>
      </c>
      <c r="B24" s="39">
        <v>500</v>
      </c>
      <c r="C24" s="36">
        <f>ROUND('積算単価表 (H5)'!C19*0.35,0)</f>
        <v>485</v>
      </c>
      <c r="D24" s="113">
        <f t="shared" si="0"/>
        <v>-0.23799999999999999</v>
      </c>
      <c r="E24" s="116">
        <f t="shared" si="1"/>
        <v>72.75</v>
      </c>
      <c r="F24" s="103">
        <f t="shared" ref="F24:F38" si="16">B24*E24</f>
        <v>36375</v>
      </c>
      <c r="G24" s="36">
        <f>ROUND('積算単価表 (H5)'!F19*0.35,0)</f>
        <v>546</v>
      </c>
      <c r="H24" s="130">
        <f t="shared" si="2"/>
        <v>-0.26800000000000002</v>
      </c>
      <c r="I24" s="116">
        <f t="shared" si="3"/>
        <v>81.899999999999991</v>
      </c>
      <c r="J24" s="103">
        <f t="shared" ref="J24:J38" si="17">B24*I24</f>
        <v>40949.999999999993</v>
      </c>
      <c r="K24" s="36">
        <f>ROUND('積算単価表 (H5)'!I19*0.35,0)</f>
        <v>607</v>
      </c>
      <c r="L24" s="130">
        <f t="shared" si="4"/>
        <v>-0.29599999999999999</v>
      </c>
      <c r="M24" s="116">
        <f t="shared" si="5"/>
        <v>91.05</v>
      </c>
      <c r="N24" s="103">
        <f t="shared" ref="N24:N38" si="18">B24*M24</f>
        <v>45525</v>
      </c>
      <c r="O24" s="36">
        <f>ROUND('積算単価表 (H5)'!L19*0.35,0)</f>
        <v>668</v>
      </c>
      <c r="P24" s="130">
        <f t="shared" si="6"/>
        <v>-0.32800000000000001</v>
      </c>
      <c r="Q24" s="116">
        <f t="shared" si="7"/>
        <v>100.2</v>
      </c>
      <c r="R24" s="103">
        <f t="shared" ref="R24:R38" si="19">B24*Q24</f>
        <v>50100</v>
      </c>
      <c r="S24" s="36">
        <f>ROUND('積算単価表 (H5)'!O19*0.35,0)</f>
        <v>728</v>
      </c>
      <c r="T24" s="130">
        <f t="shared" si="8"/>
        <v>-0.35599999999999998</v>
      </c>
      <c r="U24" s="116">
        <f t="shared" si="9"/>
        <v>109.2</v>
      </c>
      <c r="V24" s="103">
        <f t="shared" ref="V24:V38" si="20">B24*U24</f>
        <v>54600</v>
      </c>
      <c r="W24" s="36">
        <f>ROUND('積算単価表 (H5)'!R19*0.35,0)</f>
        <v>789</v>
      </c>
      <c r="X24" s="130">
        <f t="shared" si="10"/>
        <v>-0.38600000000000001</v>
      </c>
      <c r="Y24" s="116">
        <f t="shared" si="11"/>
        <v>118.35</v>
      </c>
      <c r="Z24" s="103">
        <f t="shared" ref="Z24:Z38" si="21">B24*Y24</f>
        <v>59175</v>
      </c>
      <c r="AA24" s="36">
        <f>ROUND('積算単価表 (H5)'!U19*0.35,0)</f>
        <v>849</v>
      </c>
      <c r="AB24" s="130">
        <f t="shared" si="12"/>
        <v>-0.41399999999999998</v>
      </c>
      <c r="AC24" s="116">
        <f t="shared" si="13"/>
        <v>127.35</v>
      </c>
      <c r="AD24" s="103">
        <f t="shared" ref="AD24:AD38" si="22">B24*AC24</f>
        <v>63675</v>
      </c>
      <c r="AE24" s="36">
        <v>2955</v>
      </c>
      <c r="AF24" s="57">
        <f t="shared" si="14"/>
        <v>443.25</v>
      </c>
      <c r="AG24" s="54">
        <f t="shared" si="15"/>
        <v>-1.46</v>
      </c>
      <c r="AH24" s="106"/>
    </row>
    <row r="25" spans="1:34" ht="15" customHeight="1">
      <c r="A25" s="67">
        <v>4</v>
      </c>
      <c r="B25" s="39">
        <v>1000</v>
      </c>
      <c r="C25" s="36">
        <f>ROUND('積算単価表 (H5)'!C20*0.35,0)</f>
        <v>366</v>
      </c>
      <c r="D25" s="113">
        <f t="shared" si="0"/>
        <v>-8.8999999999999996E-2</v>
      </c>
      <c r="E25" s="116">
        <f t="shared" si="1"/>
        <v>54.9</v>
      </c>
      <c r="F25" s="103">
        <f t="shared" si="16"/>
        <v>54900</v>
      </c>
      <c r="G25" s="36">
        <f>ROUND('積算単価表 (H5)'!F20*0.35,0)</f>
        <v>412</v>
      </c>
      <c r="H25" s="130">
        <f t="shared" si="2"/>
        <v>-0.1</v>
      </c>
      <c r="I25" s="116">
        <f t="shared" si="3"/>
        <v>61.8</v>
      </c>
      <c r="J25" s="103">
        <f t="shared" si="17"/>
        <v>61800</v>
      </c>
      <c r="K25" s="36">
        <f>ROUND('積算単価表 (H5)'!I20*0.35,0)</f>
        <v>459</v>
      </c>
      <c r="L25" s="130">
        <f t="shared" si="4"/>
        <v>-0.112</v>
      </c>
      <c r="M25" s="116">
        <f t="shared" si="5"/>
        <v>68.849999999999994</v>
      </c>
      <c r="N25" s="103">
        <f t="shared" si="18"/>
        <v>68850</v>
      </c>
      <c r="O25" s="36">
        <f>ROUND('積算単価表 (H5)'!L20*0.35,0)</f>
        <v>504</v>
      </c>
      <c r="P25" s="130">
        <f t="shared" si="6"/>
        <v>-0.123</v>
      </c>
      <c r="Q25" s="116">
        <f t="shared" si="7"/>
        <v>75.599999999999994</v>
      </c>
      <c r="R25" s="103">
        <f t="shared" si="19"/>
        <v>75600</v>
      </c>
      <c r="S25" s="36">
        <f>ROUND('積算単価表 (H5)'!O20*0.35,0)</f>
        <v>550</v>
      </c>
      <c r="T25" s="130">
        <f t="shared" si="8"/>
        <v>-0.13500000000000001</v>
      </c>
      <c r="U25" s="116">
        <f t="shared" si="9"/>
        <v>82.5</v>
      </c>
      <c r="V25" s="103">
        <f t="shared" si="20"/>
        <v>82500</v>
      </c>
      <c r="W25" s="36">
        <f>ROUND('積算単価表 (H5)'!R20*0.35,0)</f>
        <v>596</v>
      </c>
      <c r="X25" s="130">
        <f t="shared" si="10"/>
        <v>-0.14599999999999999</v>
      </c>
      <c r="Y25" s="116">
        <f t="shared" si="11"/>
        <v>89.399999999999991</v>
      </c>
      <c r="Z25" s="103">
        <f t="shared" si="21"/>
        <v>89399.999999999985</v>
      </c>
      <c r="AA25" s="36">
        <f>ROUND('積算単価表 (H5)'!U20*0.35,0)</f>
        <v>642</v>
      </c>
      <c r="AB25" s="130">
        <f t="shared" si="12"/>
        <v>-0.157</v>
      </c>
      <c r="AC25" s="116">
        <f t="shared" si="13"/>
        <v>96.3</v>
      </c>
      <c r="AD25" s="103">
        <f t="shared" si="22"/>
        <v>96300</v>
      </c>
      <c r="AE25" s="36">
        <v>2225</v>
      </c>
      <c r="AF25" s="57">
        <f t="shared" si="14"/>
        <v>333.75</v>
      </c>
      <c r="AG25" s="54">
        <f t="shared" si="15"/>
        <v>-0.54</v>
      </c>
      <c r="AH25" s="106"/>
    </row>
    <row r="26" spans="1:34" ht="15" customHeight="1">
      <c r="A26" s="67">
        <v>5</v>
      </c>
      <c r="B26" s="39">
        <v>2000</v>
      </c>
      <c r="C26" s="36">
        <f>ROUND('積算単価表 (H5)'!C21*0.35,0)</f>
        <v>277</v>
      </c>
      <c r="D26" s="113">
        <f t="shared" si="0"/>
        <v>-4.1000000000000002E-2</v>
      </c>
      <c r="E26" s="116">
        <f t="shared" si="1"/>
        <v>41.55</v>
      </c>
      <c r="F26" s="103">
        <f t="shared" si="16"/>
        <v>83100</v>
      </c>
      <c r="G26" s="36">
        <f>ROUND('積算単価表 (H5)'!F21*0.35,0)</f>
        <v>312</v>
      </c>
      <c r="H26" s="130">
        <f t="shared" si="2"/>
        <v>-4.7E-2</v>
      </c>
      <c r="I26" s="116">
        <f t="shared" si="3"/>
        <v>46.8</v>
      </c>
      <c r="J26" s="103">
        <f t="shared" si="17"/>
        <v>93600</v>
      </c>
      <c r="K26" s="36">
        <f>ROUND('積算単価表 (H5)'!I21*0.35,0)</f>
        <v>347</v>
      </c>
      <c r="L26" s="130">
        <f t="shared" si="4"/>
        <v>-5.2999999999999999E-2</v>
      </c>
      <c r="M26" s="116">
        <f t="shared" si="5"/>
        <v>52.05</v>
      </c>
      <c r="N26" s="103">
        <f t="shared" si="18"/>
        <v>104100</v>
      </c>
      <c r="O26" s="36">
        <f>ROUND('積算単価表 (H5)'!L21*0.35,0)</f>
        <v>381</v>
      </c>
      <c r="P26" s="130">
        <f t="shared" si="6"/>
        <v>-5.7000000000000002E-2</v>
      </c>
      <c r="Q26" s="116">
        <f t="shared" si="7"/>
        <v>57.15</v>
      </c>
      <c r="R26" s="103">
        <f t="shared" si="19"/>
        <v>114300</v>
      </c>
      <c r="S26" s="36">
        <f>ROUND('積算単価表 (H5)'!O21*0.35,0)</f>
        <v>415</v>
      </c>
      <c r="T26" s="130">
        <f t="shared" si="8"/>
        <v>-6.0999999999999999E-2</v>
      </c>
      <c r="U26" s="116">
        <f t="shared" si="9"/>
        <v>62.25</v>
      </c>
      <c r="V26" s="103">
        <f t="shared" si="20"/>
        <v>124500</v>
      </c>
      <c r="W26" s="36">
        <f>ROUND('積算単価表 (H5)'!R21*0.35,0)</f>
        <v>450</v>
      </c>
      <c r="X26" s="130">
        <f t="shared" si="10"/>
        <v>-6.7000000000000004E-2</v>
      </c>
      <c r="Y26" s="116">
        <f t="shared" si="11"/>
        <v>67.5</v>
      </c>
      <c r="Z26" s="103">
        <f t="shared" si="21"/>
        <v>135000</v>
      </c>
      <c r="AA26" s="36">
        <f>ROUND('積算単価表 (H5)'!U21*0.35,0)</f>
        <v>485</v>
      </c>
      <c r="AB26" s="130">
        <f t="shared" si="12"/>
        <v>-7.1999999999999995E-2</v>
      </c>
      <c r="AC26" s="116">
        <f t="shared" si="13"/>
        <v>72.75</v>
      </c>
      <c r="AD26" s="103">
        <f t="shared" si="22"/>
        <v>145500</v>
      </c>
      <c r="AE26" s="36">
        <v>1685</v>
      </c>
      <c r="AF26" s="57">
        <f t="shared" si="14"/>
        <v>252.75</v>
      </c>
      <c r="AG26" s="54">
        <f t="shared" si="15"/>
        <v>-0.255</v>
      </c>
      <c r="AH26" s="106"/>
    </row>
    <row r="27" spans="1:34" ht="15" customHeight="1">
      <c r="A27" s="67">
        <v>6</v>
      </c>
      <c r="B27" s="39">
        <v>3000</v>
      </c>
      <c r="C27" s="36">
        <f>ROUND('積算単価表 (H5)'!C22*0.35,0)</f>
        <v>236</v>
      </c>
      <c r="D27" s="113">
        <f t="shared" si="0"/>
        <v>-2.5999999999999999E-2</v>
      </c>
      <c r="E27" s="116">
        <f t="shared" si="1"/>
        <v>35.4</v>
      </c>
      <c r="F27" s="103">
        <f t="shared" si="16"/>
        <v>106200</v>
      </c>
      <c r="G27" s="36">
        <f>ROUND('積算単価表 (H5)'!F22*0.35,0)</f>
        <v>265</v>
      </c>
      <c r="H27" s="130">
        <f t="shared" si="2"/>
        <v>-2.9000000000000001E-2</v>
      </c>
      <c r="I27" s="116">
        <f t="shared" si="3"/>
        <v>39.75</v>
      </c>
      <c r="J27" s="103">
        <f t="shared" si="17"/>
        <v>119250</v>
      </c>
      <c r="K27" s="36">
        <f>ROUND('積算単価表 (H5)'!I22*0.35,0)</f>
        <v>294</v>
      </c>
      <c r="L27" s="130">
        <f t="shared" si="4"/>
        <v>-3.1E-2</v>
      </c>
      <c r="M27" s="116">
        <f t="shared" si="5"/>
        <v>44.1</v>
      </c>
      <c r="N27" s="103">
        <f t="shared" si="18"/>
        <v>132300</v>
      </c>
      <c r="O27" s="36">
        <f>ROUND('積算単価表 (H5)'!L22*0.35,0)</f>
        <v>324</v>
      </c>
      <c r="P27" s="130">
        <f t="shared" si="6"/>
        <v>-3.5000000000000003E-2</v>
      </c>
      <c r="Q27" s="116">
        <f t="shared" si="7"/>
        <v>48.6</v>
      </c>
      <c r="R27" s="103">
        <f t="shared" si="19"/>
        <v>145800</v>
      </c>
      <c r="S27" s="36">
        <f>ROUND('積算単価表 (H5)'!O22*0.35,0)</f>
        <v>354</v>
      </c>
      <c r="T27" s="130">
        <f t="shared" si="8"/>
        <v>-3.9E-2</v>
      </c>
      <c r="U27" s="116">
        <f t="shared" si="9"/>
        <v>53.1</v>
      </c>
      <c r="V27" s="103">
        <f t="shared" si="20"/>
        <v>159300</v>
      </c>
      <c r="W27" s="36">
        <f>ROUND('積算単価表 (H5)'!R22*0.35,0)</f>
        <v>383</v>
      </c>
      <c r="X27" s="130">
        <f t="shared" si="10"/>
        <v>-4.2000000000000003E-2</v>
      </c>
      <c r="Y27" s="116">
        <f t="shared" si="11"/>
        <v>57.449999999999996</v>
      </c>
      <c r="Z27" s="103">
        <f t="shared" si="21"/>
        <v>172350</v>
      </c>
      <c r="AA27" s="36">
        <f>ROUND('積算単価表 (H5)'!U22*0.35,0)</f>
        <v>413</v>
      </c>
      <c r="AB27" s="130">
        <f t="shared" si="12"/>
        <v>-4.4999999999999998E-2</v>
      </c>
      <c r="AC27" s="116">
        <f t="shared" si="13"/>
        <v>61.949999999999996</v>
      </c>
      <c r="AD27" s="103">
        <f t="shared" si="22"/>
        <v>185850</v>
      </c>
      <c r="AE27" s="36">
        <v>1430</v>
      </c>
      <c r="AF27" s="57">
        <f t="shared" si="14"/>
        <v>214.5</v>
      </c>
      <c r="AG27" s="54">
        <f t="shared" si="15"/>
        <v>-0.155</v>
      </c>
      <c r="AH27" s="106"/>
    </row>
    <row r="28" spans="1:34" ht="15" customHeight="1">
      <c r="A28" s="67">
        <v>7</v>
      </c>
      <c r="B28" s="39">
        <v>4000</v>
      </c>
      <c r="C28" s="36">
        <f>ROUND('積算単価表 (H5)'!C23*0.35,0)</f>
        <v>210</v>
      </c>
      <c r="D28" s="113">
        <f t="shared" si="0"/>
        <v>-1.9E-2</v>
      </c>
      <c r="E28" s="116">
        <f t="shared" si="1"/>
        <v>31.5</v>
      </c>
      <c r="F28" s="103">
        <f t="shared" si="16"/>
        <v>126000</v>
      </c>
      <c r="G28" s="36">
        <f>ROUND('積算単価表 (H5)'!F23*0.35,0)</f>
        <v>236</v>
      </c>
      <c r="H28" s="130">
        <f t="shared" si="2"/>
        <v>-2.1000000000000001E-2</v>
      </c>
      <c r="I28" s="116">
        <f t="shared" si="3"/>
        <v>35.4</v>
      </c>
      <c r="J28" s="103">
        <f t="shared" si="17"/>
        <v>141600</v>
      </c>
      <c r="K28" s="36">
        <f>ROUND('積算単価表 (H5)'!I23*0.35,0)</f>
        <v>263</v>
      </c>
      <c r="L28" s="130">
        <f t="shared" si="4"/>
        <v>-2.3E-2</v>
      </c>
      <c r="M28" s="116">
        <f t="shared" si="5"/>
        <v>39.449999999999996</v>
      </c>
      <c r="N28" s="103">
        <f t="shared" si="18"/>
        <v>157799.99999999997</v>
      </c>
      <c r="O28" s="36">
        <f>ROUND('積算単価表 (H5)'!L23*0.35,0)</f>
        <v>289</v>
      </c>
      <c r="P28" s="130">
        <f t="shared" si="6"/>
        <v>-2.5000000000000001E-2</v>
      </c>
      <c r="Q28" s="116">
        <f t="shared" si="7"/>
        <v>43.35</v>
      </c>
      <c r="R28" s="103">
        <f t="shared" si="19"/>
        <v>173400</v>
      </c>
      <c r="S28" s="36">
        <f>ROUND('積算単価表 (H5)'!O23*0.35,0)</f>
        <v>315</v>
      </c>
      <c r="T28" s="130">
        <f t="shared" si="8"/>
        <v>-2.8000000000000001E-2</v>
      </c>
      <c r="U28" s="116">
        <f t="shared" si="9"/>
        <v>47.25</v>
      </c>
      <c r="V28" s="103">
        <f t="shared" si="20"/>
        <v>189000</v>
      </c>
      <c r="W28" s="36">
        <f>ROUND('積算単価表 (H5)'!R23*0.35,0)</f>
        <v>341</v>
      </c>
      <c r="X28" s="130">
        <f t="shared" si="10"/>
        <v>-2.9000000000000001E-2</v>
      </c>
      <c r="Y28" s="116">
        <f t="shared" si="11"/>
        <v>51.15</v>
      </c>
      <c r="Z28" s="103">
        <f t="shared" si="21"/>
        <v>204600</v>
      </c>
      <c r="AA28" s="36">
        <f>ROUND('積算単価表 (H5)'!U23*0.35,0)</f>
        <v>368</v>
      </c>
      <c r="AB28" s="130">
        <f t="shared" si="12"/>
        <v>-3.2000000000000001E-2</v>
      </c>
      <c r="AC28" s="116">
        <f t="shared" si="13"/>
        <v>55.199999999999996</v>
      </c>
      <c r="AD28" s="103">
        <f t="shared" si="22"/>
        <v>220799.99999999997</v>
      </c>
      <c r="AE28" s="36">
        <v>1275</v>
      </c>
      <c r="AF28" s="57">
        <f t="shared" si="14"/>
        <v>191.25</v>
      </c>
      <c r="AG28" s="54">
        <f t="shared" si="15"/>
        <v>-0.11</v>
      </c>
      <c r="AH28" s="106"/>
    </row>
    <row r="29" spans="1:34" ht="15" customHeight="1">
      <c r="A29" s="67">
        <v>8</v>
      </c>
      <c r="B29" s="39">
        <v>5000</v>
      </c>
      <c r="C29" s="36">
        <f>ROUND('積算単価表 (H5)'!C24*0.35,0)</f>
        <v>191</v>
      </c>
      <c r="D29" s="113">
        <f t="shared" si="0"/>
        <v>-1.2E-2</v>
      </c>
      <c r="E29" s="116">
        <f t="shared" si="1"/>
        <v>28.65</v>
      </c>
      <c r="F29" s="103">
        <f t="shared" si="16"/>
        <v>143250</v>
      </c>
      <c r="G29" s="36">
        <f>ROUND('積算単価表 (H5)'!F24*0.35,0)</f>
        <v>215</v>
      </c>
      <c r="H29" s="130">
        <f t="shared" si="2"/>
        <v>-1.4E-2</v>
      </c>
      <c r="I29" s="116">
        <f t="shared" si="3"/>
        <v>32.25</v>
      </c>
      <c r="J29" s="103">
        <f t="shared" si="17"/>
        <v>161250</v>
      </c>
      <c r="K29" s="36">
        <f>ROUND('積算単価表 (H5)'!I24*0.35,0)</f>
        <v>240</v>
      </c>
      <c r="L29" s="130">
        <f t="shared" si="4"/>
        <v>-1.7999999999999999E-2</v>
      </c>
      <c r="M29" s="116">
        <f t="shared" si="5"/>
        <v>36</v>
      </c>
      <c r="N29" s="103">
        <f t="shared" si="18"/>
        <v>180000</v>
      </c>
      <c r="O29" s="36">
        <f>ROUND('積算単価表 (H5)'!L24*0.35,0)</f>
        <v>264</v>
      </c>
      <c r="P29" s="130">
        <f t="shared" si="6"/>
        <v>-1.9E-2</v>
      </c>
      <c r="Q29" s="116">
        <f t="shared" si="7"/>
        <v>39.6</v>
      </c>
      <c r="R29" s="103">
        <f t="shared" si="19"/>
        <v>198000</v>
      </c>
      <c r="S29" s="36">
        <f>ROUND('積算単価表 (H5)'!O24*0.35,0)</f>
        <v>287</v>
      </c>
      <c r="T29" s="130">
        <f t="shared" si="8"/>
        <v>-1.9E-2</v>
      </c>
      <c r="U29" s="116">
        <f t="shared" si="9"/>
        <v>43.05</v>
      </c>
      <c r="V29" s="103">
        <f t="shared" si="20"/>
        <v>215250</v>
      </c>
      <c r="W29" s="36">
        <f>ROUND('積算単価表 (H5)'!R24*0.35,0)</f>
        <v>312</v>
      </c>
      <c r="X29" s="130">
        <f t="shared" si="10"/>
        <v>-2.1999999999999999E-2</v>
      </c>
      <c r="Y29" s="116">
        <f t="shared" si="11"/>
        <v>46.8</v>
      </c>
      <c r="Z29" s="103">
        <f t="shared" si="21"/>
        <v>234000</v>
      </c>
      <c r="AA29" s="36">
        <f>ROUND('積算単価表 (H5)'!U24*0.35,0)</f>
        <v>336</v>
      </c>
      <c r="AB29" s="130">
        <f t="shared" si="12"/>
        <v>-2.4E-2</v>
      </c>
      <c r="AC29" s="116">
        <f t="shared" si="13"/>
        <v>50.4</v>
      </c>
      <c r="AD29" s="103">
        <f t="shared" si="22"/>
        <v>252000</v>
      </c>
      <c r="AE29" s="36">
        <v>1165</v>
      </c>
      <c r="AF29" s="57">
        <f t="shared" si="14"/>
        <v>174.75</v>
      </c>
      <c r="AG29" s="54">
        <f t="shared" si="15"/>
        <v>-8.5000000000000006E-2</v>
      </c>
      <c r="AH29" s="106"/>
    </row>
    <row r="30" spans="1:34" ht="15" customHeight="1">
      <c r="A30" s="67">
        <v>9</v>
      </c>
      <c r="B30" s="39">
        <v>6000</v>
      </c>
      <c r="C30" s="36">
        <f>ROUND('積算単価表 (H5)'!C25*0.35,0)</f>
        <v>179</v>
      </c>
      <c r="D30" s="113">
        <f t="shared" si="0"/>
        <v>-1.0999999999999999E-2</v>
      </c>
      <c r="E30" s="116">
        <f t="shared" si="1"/>
        <v>26.849999999999998</v>
      </c>
      <c r="F30" s="103">
        <f t="shared" si="16"/>
        <v>161100</v>
      </c>
      <c r="G30" s="36">
        <f>ROUND('積算単価表 (H5)'!F25*0.35,0)</f>
        <v>201</v>
      </c>
      <c r="H30" s="130">
        <f t="shared" si="2"/>
        <v>-1.2E-2</v>
      </c>
      <c r="I30" s="116">
        <f t="shared" si="3"/>
        <v>30.15</v>
      </c>
      <c r="J30" s="103">
        <f t="shared" si="17"/>
        <v>180900</v>
      </c>
      <c r="K30" s="36">
        <f>ROUND('積算単価表 (H5)'!I25*0.35,0)</f>
        <v>222</v>
      </c>
      <c r="L30" s="130">
        <f t="shared" si="4"/>
        <v>-1.2E-2</v>
      </c>
      <c r="M30" s="116">
        <f t="shared" si="5"/>
        <v>33.299999999999997</v>
      </c>
      <c r="N30" s="103">
        <f t="shared" si="18"/>
        <v>199799.99999999997</v>
      </c>
      <c r="O30" s="36">
        <f>ROUND('積算単価表 (H5)'!L25*0.35,0)</f>
        <v>245</v>
      </c>
      <c r="P30" s="130">
        <f t="shared" si="6"/>
        <v>-1.4E-2</v>
      </c>
      <c r="Q30" s="116">
        <f t="shared" si="7"/>
        <v>36.75</v>
      </c>
      <c r="R30" s="103">
        <f t="shared" si="19"/>
        <v>220500</v>
      </c>
      <c r="S30" s="36">
        <f>ROUND('積算単価表 (H5)'!O25*0.35,0)</f>
        <v>268</v>
      </c>
      <c r="T30" s="130">
        <f t="shared" si="8"/>
        <v>-1.6E-2</v>
      </c>
      <c r="U30" s="116">
        <f t="shared" si="9"/>
        <v>40.199999999999996</v>
      </c>
      <c r="V30" s="103">
        <f t="shared" si="20"/>
        <v>241199.99999999997</v>
      </c>
      <c r="W30" s="36">
        <f>ROUND('積算単価表 (H5)'!R25*0.35,0)</f>
        <v>290</v>
      </c>
      <c r="X30" s="130">
        <f t="shared" si="10"/>
        <v>-1.7000000000000001E-2</v>
      </c>
      <c r="Y30" s="116">
        <f t="shared" si="11"/>
        <v>43.5</v>
      </c>
      <c r="Z30" s="103">
        <f t="shared" si="21"/>
        <v>261000</v>
      </c>
      <c r="AA30" s="36">
        <f>ROUND('積算単価表 (H5)'!U25*0.35,0)</f>
        <v>312</v>
      </c>
      <c r="AB30" s="130">
        <f t="shared" si="12"/>
        <v>-1.7999999999999999E-2</v>
      </c>
      <c r="AC30" s="116">
        <f t="shared" si="13"/>
        <v>46.8</v>
      </c>
      <c r="AD30" s="103">
        <f t="shared" si="22"/>
        <v>280800</v>
      </c>
      <c r="AE30" s="36">
        <v>1080</v>
      </c>
      <c r="AF30" s="57">
        <f t="shared" si="14"/>
        <v>162</v>
      </c>
      <c r="AG30" s="54">
        <f t="shared" si="15"/>
        <v>-0.06</v>
      </c>
      <c r="AH30" s="106"/>
    </row>
    <row r="31" spans="1:34" ht="15" customHeight="1">
      <c r="A31" s="67">
        <v>10</v>
      </c>
      <c r="B31" s="39">
        <v>7000</v>
      </c>
      <c r="C31" s="36">
        <f>ROUND('積算単価表 (H5)'!C26*0.35,0)</f>
        <v>168</v>
      </c>
      <c r="D31" s="113">
        <f t="shared" si="0"/>
        <v>-8.9999999999999993E-3</v>
      </c>
      <c r="E31" s="116">
        <f t="shared" si="1"/>
        <v>25.2</v>
      </c>
      <c r="F31" s="103">
        <f t="shared" si="16"/>
        <v>176400</v>
      </c>
      <c r="G31" s="36">
        <f>ROUND('積算単価表 (H5)'!F26*0.35,0)</f>
        <v>189</v>
      </c>
      <c r="H31" s="130">
        <f t="shared" si="2"/>
        <v>-0.01</v>
      </c>
      <c r="I31" s="116">
        <f t="shared" si="3"/>
        <v>28.349999999999998</v>
      </c>
      <c r="J31" s="103">
        <f t="shared" si="17"/>
        <v>198449.99999999997</v>
      </c>
      <c r="K31" s="36">
        <f>ROUND('積算単価表 (H5)'!I26*0.35,0)</f>
        <v>210</v>
      </c>
      <c r="L31" s="130">
        <f t="shared" si="4"/>
        <v>-1.2E-2</v>
      </c>
      <c r="M31" s="116">
        <f t="shared" si="5"/>
        <v>31.5</v>
      </c>
      <c r="N31" s="103">
        <f t="shared" si="18"/>
        <v>220500</v>
      </c>
      <c r="O31" s="36">
        <f>ROUND('積算単価表 (H5)'!L26*0.35,0)</f>
        <v>231</v>
      </c>
      <c r="P31" s="130">
        <f t="shared" si="6"/>
        <v>-1.2999999999999999E-2</v>
      </c>
      <c r="Q31" s="116">
        <f t="shared" si="7"/>
        <v>34.65</v>
      </c>
      <c r="R31" s="103">
        <f t="shared" si="19"/>
        <v>242550</v>
      </c>
      <c r="S31" s="36">
        <f>ROUND('積算単価表 (H5)'!O26*0.35,0)</f>
        <v>252</v>
      </c>
      <c r="T31" s="130">
        <f t="shared" si="8"/>
        <v>-1.4E-2</v>
      </c>
      <c r="U31" s="116">
        <f t="shared" si="9"/>
        <v>37.799999999999997</v>
      </c>
      <c r="V31" s="103">
        <f t="shared" si="20"/>
        <v>264600</v>
      </c>
      <c r="W31" s="36">
        <f>ROUND('積算単価表 (H5)'!R26*0.35,0)</f>
        <v>273</v>
      </c>
      <c r="X31" s="130">
        <f t="shared" si="10"/>
        <v>-1.4999999999999999E-2</v>
      </c>
      <c r="Y31" s="116">
        <f t="shared" si="11"/>
        <v>40.949999999999996</v>
      </c>
      <c r="Z31" s="103">
        <f t="shared" si="21"/>
        <v>286649.99999999994</v>
      </c>
      <c r="AA31" s="36">
        <f>ROUND('積算単価表 (H5)'!U26*0.35,0)</f>
        <v>294</v>
      </c>
      <c r="AB31" s="130">
        <f t="shared" si="12"/>
        <v>-1.6E-2</v>
      </c>
      <c r="AC31" s="116">
        <f t="shared" si="13"/>
        <v>44.1</v>
      </c>
      <c r="AD31" s="103">
        <f t="shared" si="22"/>
        <v>308700</v>
      </c>
      <c r="AE31" s="36">
        <v>1020</v>
      </c>
      <c r="AF31" s="57">
        <f t="shared" si="14"/>
        <v>153</v>
      </c>
      <c r="AG31" s="54">
        <f t="shared" si="15"/>
        <v>-5.5E-2</v>
      </c>
      <c r="AH31" s="106"/>
    </row>
    <row r="32" spans="1:34" ht="15" customHeight="1">
      <c r="A32" s="67">
        <v>11</v>
      </c>
      <c r="B32" s="39">
        <v>8000</v>
      </c>
      <c r="C32" s="36">
        <f>ROUND('積算単価表 (H5)'!C27*0.35,0)</f>
        <v>159</v>
      </c>
      <c r="D32" s="113">
        <f t="shared" si="0"/>
        <v>-8.0000000000000002E-3</v>
      </c>
      <c r="E32" s="116">
        <f t="shared" si="1"/>
        <v>23.849999999999998</v>
      </c>
      <c r="F32" s="103">
        <f t="shared" si="16"/>
        <v>190799.99999999997</v>
      </c>
      <c r="G32" s="36">
        <f>ROUND('積算単価表 (H5)'!F27*0.35,0)</f>
        <v>179</v>
      </c>
      <c r="H32" s="130">
        <f t="shared" si="2"/>
        <v>-8.9999999999999993E-3</v>
      </c>
      <c r="I32" s="116">
        <f t="shared" si="3"/>
        <v>26.849999999999998</v>
      </c>
      <c r="J32" s="103">
        <f t="shared" si="17"/>
        <v>214799.99999999997</v>
      </c>
      <c r="K32" s="36">
        <f>ROUND('積算単価表 (H5)'!I27*0.35,0)</f>
        <v>198</v>
      </c>
      <c r="L32" s="130">
        <f t="shared" si="4"/>
        <v>-8.9999999999999993E-3</v>
      </c>
      <c r="M32" s="116">
        <f t="shared" si="5"/>
        <v>29.7</v>
      </c>
      <c r="N32" s="103">
        <f t="shared" si="18"/>
        <v>237600</v>
      </c>
      <c r="O32" s="36">
        <f>ROUND('積算単価表 (H5)'!L27*0.35,0)</f>
        <v>218</v>
      </c>
      <c r="P32" s="130">
        <f t="shared" si="6"/>
        <v>-0.01</v>
      </c>
      <c r="Q32" s="116">
        <f t="shared" si="7"/>
        <v>32.699999999999996</v>
      </c>
      <c r="R32" s="103">
        <f t="shared" si="19"/>
        <v>261599.99999999997</v>
      </c>
      <c r="S32" s="36">
        <f>ROUND('積算単価表 (H5)'!O27*0.35,0)</f>
        <v>238</v>
      </c>
      <c r="T32" s="130">
        <f t="shared" si="8"/>
        <v>-0.01</v>
      </c>
      <c r="U32" s="116">
        <f t="shared" si="9"/>
        <v>35.699999999999996</v>
      </c>
      <c r="V32" s="103">
        <f t="shared" si="20"/>
        <v>285599.99999999994</v>
      </c>
      <c r="W32" s="36">
        <f>ROUND('積算単価表 (H5)'!R27*0.35,0)</f>
        <v>258</v>
      </c>
      <c r="X32" s="130">
        <f t="shared" si="10"/>
        <v>-1.2E-2</v>
      </c>
      <c r="Y32" s="116">
        <f t="shared" si="11"/>
        <v>38.699999999999996</v>
      </c>
      <c r="Z32" s="103">
        <f t="shared" si="21"/>
        <v>309599.99999999994</v>
      </c>
      <c r="AA32" s="36">
        <f>ROUND('積算単価表 (H5)'!U27*0.35,0)</f>
        <v>278</v>
      </c>
      <c r="AB32" s="130">
        <f t="shared" si="12"/>
        <v>-1.4E-2</v>
      </c>
      <c r="AC32" s="116">
        <f t="shared" si="13"/>
        <v>41.699999999999996</v>
      </c>
      <c r="AD32" s="103">
        <f t="shared" si="22"/>
        <v>333599.99999999994</v>
      </c>
      <c r="AE32" s="36">
        <v>965</v>
      </c>
      <c r="AF32" s="57">
        <f t="shared" si="14"/>
        <v>144.75</v>
      </c>
      <c r="AG32" s="54">
        <f t="shared" si="15"/>
        <v>-4.4999999999999998E-2</v>
      </c>
      <c r="AH32" s="106"/>
    </row>
    <row r="33" spans="1:41" ht="15" customHeight="1">
      <c r="A33" s="67">
        <v>12</v>
      </c>
      <c r="B33" s="39">
        <v>9000</v>
      </c>
      <c r="C33" s="36">
        <f>ROUND('積算単価表 (H5)'!C28*0.35,0)</f>
        <v>151</v>
      </c>
      <c r="D33" s="113">
        <f t="shared" si="0"/>
        <v>-6.0000000000000001E-3</v>
      </c>
      <c r="E33" s="116">
        <f t="shared" si="1"/>
        <v>22.65</v>
      </c>
      <c r="F33" s="103">
        <f t="shared" si="16"/>
        <v>203850</v>
      </c>
      <c r="G33" s="36">
        <f>ROUND('積算単価表 (H5)'!F28*0.35,0)</f>
        <v>170</v>
      </c>
      <c r="H33" s="130">
        <f t="shared" si="2"/>
        <v>-6.0000000000000001E-3</v>
      </c>
      <c r="I33" s="116">
        <f t="shared" si="3"/>
        <v>25.5</v>
      </c>
      <c r="J33" s="103">
        <f t="shared" si="17"/>
        <v>229500</v>
      </c>
      <c r="K33" s="36">
        <f>ROUND('積算単価表 (H5)'!I28*0.35,0)</f>
        <v>189</v>
      </c>
      <c r="L33" s="130">
        <f t="shared" si="4"/>
        <v>-7.0000000000000001E-3</v>
      </c>
      <c r="M33" s="116">
        <f t="shared" si="5"/>
        <v>28.349999999999998</v>
      </c>
      <c r="N33" s="103">
        <f t="shared" si="18"/>
        <v>255149.99999999997</v>
      </c>
      <c r="O33" s="36">
        <f>ROUND('積算単価表 (H5)'!L28*0.35,0)</f>
        <v>208</v>
      </c>
      <c r="P33" s="130">
        <f t="shared" si="6"/>
        <v>-8.0000000000000002E-3</v>
      </c>
      <c r="Q33" s="116">
        <f t="shared" si="7"/>
        <v>31.2</v>
      </c>
      <c r="R33" s="103">
        <f t="shared" si="19"/>
        <v>280800</v>
      </c>
      <c r="S33" s="36">
        <f>ROUND('積算単価表 (H5)'!O28*0.35,0)</f>
        <v>228</v>
      </c>
      <c r="T33" s="130">
        <f t="shared" si="8"/>
        <v>-1.0999999999999999E-2</v>
      </c>
      <c r="U33" s="116">
        <f t="shared" si="9"/>
        <v>34.199999999999996</v>
      </c>
      <c r="V33" s="103">
        <f t="shared" si="20"/>
        <v>307799.99999999994</v>
      </c>
      <c r="W33" s="36">
        <f>ROUND('積算単価表 (H5)'!R28*0.35,0)</f>
        <v>246</v>
      </c>
      <c r="X33" s="130">
        <f t="shared" si="10"/>
        <v>-0.01</v>
      </c>
      <c r="Y33" s="116">
        <f t="shared" si="11"/>
        <v>36.9</v>
      </c>
      <c r="Z33" s="103">
        <f t="shared" si="21"/>
        <v>332100</v>
      </c>
      <c r="AA33" s="36">
        <f>ROUND('積算単価表 (H5)'!U28*0.35,0)</f>
        <v>264</v>
      </c>
      <c r="AB33" s="130">
        <f t="shared" si="12"/>
        <v>-0.01</v>
      </c>
      <c r="AC33" s="116">
        <f t="shared" si="13"/>
        <v>39.6</v>
      </c>
      <c r="AD33" s="103">
        <f t="shared" si="22"/>
        <v>356400</v>
      </c>
      <c r="AE33" s="36">
        <v>920</v>
      </c>
      <c r="AF33" s="57">
        <f t="shared" si="14"/>
        <v>138</v>
      </c>
      <c r="AG33" s="54">
        <f t="shared" si="15"/>
        <v>-0.04</v>
      </c>
      <c r="AH33" s="106"/>
    </row>
    <row r="34" spans="1:41" ht="15" customHeight="1">
      <c r="A34" s="67">
        <v>13</v>
      </c>
      <c r="B34" s="39">
        <v>10000</v>
      </c>
      <c r="C34" s="36">
        <f>ROUND('積算単価表 (H5)'!C29*0.35,0)</f>
        <v>145</v>
      </c>
      <c r="D34" s="113">
        <f t="shared" si="0"/>
        <v>-4.4000000000000003E-3</v>
      </c>
      <c r="E34" s="116">
        <f t="shared" si="1"/>
        <v>21.75</v>
      </c>
      <c r="F34" s="103">
        <f t="shared" si="16"/>
        <v>217500</v>
      </c>
      <c r="G34" s="36">
        <f>ROUND('積算単価表 (H5)'!F29*0.35,0)</f>
        <v>164</v>
      </c>
      <c r="H34" s="130">
        <f t="shared" si="2"/>
        <v>-5.1999999999999998E-3</v>
      </c>
      <c r="I34" s="116">
        <f t="shared" si="3"/>
        <v>24.599999999999998</v>
      </c>
      <c r="J34" s="103">
        <f t="shared" si="17"/>
        <v>245999.99999999997</v>
      </c>
      <c r="K34" s="36">
        <f>ROUND('積算単価表 (H5)'!I29*0.35,0)</f>
        <v>182</v>
      </c>
      <c r="L34" s="130">
        <f t="shared" si="4"/>
        <v>-5.5999999999999999E-3</v>
      </c>
      <c r="M34" s="116">
        <f t="shared" si="5"/>
        <v>27.3</v>
      </c>
      <c r="N34" s="103">
        <f t="shared" si="18"/>
        <v>273000</v>
      </c>
      <c r="O34" s="36">
        <f>ROUND('積算単価表 (H5)'!L29*0.35,0)</f>
        <v>200</v>
      </c>
      <c r="P34" s="130">
        <f t="shared" si="6"/>
        <v>-6.0000000000000001E-3</v>
      </c>
      <c r="Q34" s="116">
        <f t="shared" si="7"/>
        <v>30</v>
      </c>
      <c r="R34" s="103">
        <f t="shared" si="19"/>
        <v>300000</v>
      </c>
      <c r="S34" s="36">
        <f>ROUND('積算単価表 (H5)'!O29*0.35,0)</f>
        <v>217</v>
      </c>
      <c r="T34" s="130">
        <f t="shared" si="8"/>
        <v>-6.1999999999999998E-3</v>
      </c>
      <c r="U34" s="116">
        <f t="shared" si="9"/>
        <v>32.549999999999997</v>
      </c>
      <c r="V34" s="103">
        <f t="shared" si="20"/>
        <v>325500</v>
      </c>
      <c r="W34" s="36">
        <f>ROUND('積算単価表 (H5)'!R29*0.35,0)</f>
        <v>236</v>
      </c>
      <c r="X34" s="130">
        <f t="shared" si="10"/>
        <v>-7.0000000000000001E-3</v>
      </c>
      <c r="Y34" s="116">
        <f t="shared" si="11"/>
        <v>35.4</v>
      </c>
      <c r="Z34" s="103">
        <f t="shared" si="21"/>
        <v>354000</v>
      </c>
      <c r="AA34" s="36">
        <f>ROUND('積算単価表 (H5)'!U29*0.35,0)</f>
        <v>254</v>
      </c>
      <c r="AB34" s="130">
        <f t="shared" si="12"/>
        <v>-7.7999999999999996E-3</v>
      </c>
      <c r="AC34" s="116">
        <f t="shared" si="13"/>
        <v>38.1</v>
      </c>
      <c r="AD34" s="103">
        <f t="shared" si="22"/>
        <v>381000</v>
      </c>
      <c r="AE34" s="36">
        <v>880</v>
      </c>
      <c r="AF34" s="57">
        <f t="shared" si="14"/>
        <v>132</v>
      </c>
      <c r="AG34" s="54">
        <f t="shared" si="15"/>
        <v>-2.5999999999999999E-2</v>
      </c>
      <c r="AH34" s="106"/>
    </row>
    <row r="35" spans="1:41" ht="15" customHeight="1">
      <c r="A35" s="67">
        <v>14</v>
      </c>
      <c r="B35" s="39">
        <v>15000</v>
      </c>
      <c r="C35" s="36">
        <f>ROUND('積算単価表 (H5)'!C30*0.35,0)</f>
        <v>123</v>
      </c>
      <c r="D35" s="113">
        <f t="shared" si="0"/>
        <v>-2.5999999999999999E-3</v>
      </c>
      <c r="E35" s="116">
        <f t="shared" si="1"/>
        <v>18.45</v>
      </c>
      <c r="F35" s="103">
        <f t="shared" si="16"/>
        <v>276750</v>
      </c>
      <c r="G35" s="36">
        <f>ROUND('積算単価表 (H5)'!F30*0.35,0)</f>
        <v>138</v>
      </c>
      <c r="H35" s="130">
        <f t="shared" si="2"/>
        <v>-2.8E-3</v>
      </c>
      <c r="I35" s="116">
        <f t="shared" si="3"/>
        <v>20.7</v>
      </c>
      <c r="J35" s="103">
        <f t="shared" si="17"/>
        <v>310500</v>
      </c>
      <c r="K35" s="36">
        <f>ROUND('積算単価表 (H5)'!I30*0.35,0)</f>
        <v>154</v>
      </c>
      <c r="L35" s="130">
        <f t="shared" si="4"/>
        <v>-3.3999999999999998E-3</v>
      </c>
      <c r="M35" s="116">
        <f t="shared" si="5"/>
        <v>23.099999999999998</v>
      </c>
      <c r="N35" s="103">
        <f t="shared" si="18"/>
        <v>346499.99999999994</v>
      </c>
      <c r="O35" s="36">
        <f>ROUND('積算単価表 (H5)'!L30*0.35,0)</f>
        <v>170</v>
      </c>
      <c r="P35" s="130">
        <f t="shared" si="6"/>
        <v>-3.8E-3</v>
      </c>
      <c r="Q35" s="116">
        <f t="shared" si="7"/>
        <v>25.5</v>
      </c>
      <c r="R35" s="103">
        <f t="shared" si="19"/>
        <v>382500</v>
      </c>
      <c r="S35" s="36">
        <f>ROUND('積算単価表 (H5)'!O30*0.35,0)</f>
        <v>186</v>
      </c>
      <c r="T35" s="130">
        <f t="shared" si="8"/>
        <v>-4.1999999999999997E-3</v>
      </c>
      <c r="U35" s="116">
        <f t="shared" si="9"/>
        <v>27.9</v>
      </c>
      <c r="V35" s="103">
        <f t="shared" si="20"/>
        <v>418500</v>
      </c>
      <c r="W35" s="36">
        <f>ROUND('積算単価表 (H5)'!R30*0.35,0)</f>
        <v>201</v>
      </c>
      <c r="X35" s="130">
        <f t="shared" si="10"/>
        <v>-4.4000000000000003E-3</v>
      </c>
      <c r="Y35" s="116">
        <f t="shared" si="11"/>
        <v>30.15</v>
      </c>
      <c r="Z35" s="103">
        <f t="shared" si="21"/>
        <v>452250</v>
      </c>
      <c r="AA35" s="36">
        <f>ROUND('積算単価表 (H5)'!U30*0.35,0)</f>
        <v>215</v>
      </c>
      <c r="AB35" s="130">
        <f t="shared" si="12"/>
        <v>-4.4000000000000003E-3</v>
      </c>
      <c r="AC35" s="116">
        <f t="shared" si="13"/>
        <v>32.25</v>
      </c>
      <c r="AD35" s="103">
        <f t="shared" si="22"/>
        <v>483750</v>
      </c>
      <c r="AE35" s="36">
        <v>750</v>
      </c>
      <c r="AF35" s="57">
        <f t="shared" si="14"/>
        <v>112.5</v>
      </c>
      <c r="AG35" s="54">
        <f t="shared" si="15"/>
        <v>-1.7000000000000001E-2</v>
      </c>
      <c r="AH35" s="106"/>
    </row>
    <row r="36" spans="1:41" ht="15" customHeight="1">
      <c r="A36" s="67">
        <v>15</v>
      </c>
      <c r="B36" s="39">
        <v>20000</v>
      </c>
      <c r="C36" s="36">
        <f>ROUND('積算単価表 (H5)'!C31*0.35,0)</f>
        <v>110</v>
      </c>
      <c r="D36" s="113">
        <f t="shared" si="0"/>
        <v>-2E-3</v>
      </c>
      <c r="E36" s="116">
        <f t="shared" si="1"/>
        <v>16.5</v>
      </c>
      <c r="F36" s="103">
        <f t="shared" si="16"/>
        <v>330000</v>
      </c>
      <c r="G36" s="36">
        <f>ROUND('積算単価表 (H5)'!F31*0.35,0)</f>
        <v>124</v>
      </c>
      <c r="H36" s="130">
        <f t="shared" si="2"/>
        <v>-2.2000000000000001E-3</v>
      </c>
      <c r="I36" s="116">
        <f t="shared" si="3"/>
        <v>18.599999999999998</v>
      </c>
      <c r="J36" s="103">
        <f t="shared" si="17"/>
        <v>371999.99999999994</v>
      </c>
      <c r="K36" s="36">
        <f>ROUND('積算単価表 (H5)'!I31*0.35,0)</f>
        <v>137</v>
      </c>
      <c r="L36" s="130">
        <f t="shared" si="4"/>
        <v>-2.2000000000000001E-3</v>
      </c>
      <c r="M36" s="116">
        <f t="shared" si="5"/>
        <v>20.55</v>
      </c>
      <c r="N36" s="103">
        <f t="shared" si="18"/>
        <v>411000</v>
      </c>
      <c r="O36" s="36">
        <f>ROUND('積算単価表 (H5)'!L31*0.35,0)</f>
        <v>151</v>
      </c>
      <c r="P36" s="130">
        <f t="shared" si="6"/>
        <v>-2.5999999999999999E-3</v>
      </c>
      <c r="Q36" s="116">
        <f t="shared" si="7"/>
        <v>22.65</v>
      </c>
      <c r="R36" s="103">
        <f t="shared" si="19"/>
        <v>453000</v>
      </c>
      <c r="S36" s="36">
        <f>ROUND('積算単価表 (H5)'!O31*0.35,0)</f>
        <v>165</v>
      </c>
      <c r="T36" s="130">
        <f t="shared" si="8"/>
        <v>-2.8E-3</v>
      </c>
      <c r="U36" s="116">
        <f t="shared" si="9"/>
        <v>24.75</v>
      </c>
      <c r="V36" s="103">
        <f t="shared" si="20"/>
        <v>495000</v>
      </c>
      <c r="W36" s="36">
        <f>ROUND('積算単価表 (H5)'!R31*0.35,0)</f>
        <v>179</v>
      </c>
      <c r="X36" s="130">
        <f t="shared" si="10"/>
        <v>-3.2000000000000002E-3</v>
      </c>
      <c r="Y36" s="116">
        <f t="shared" si="11"/>
        <v>26.849999999999998</v>
      </c>
      <c r="Z36" s="103">
        <f t="shared" si="21"/>
        <v>537000</v>
      </c>
      <c r="AA36" s="36">
        <f>ROUND('積算単価表 (H5)'!U31*0.35,0)</f>
        <v>193</v>
      </c>
      <c r="AB36" s="130">
        <f t="shared" si="12"/>
        <v>-3.5999999999999999E-3</v>
      </c>
      <c r="AC36" s="116">
        <f t="shared" si="13"/>
        <v>28.95</v>
      </c>
      <c r="AD36" s="103">
        <f t="shared" si="22"/>
        <v>579000</v>
      </c>
      <c r="AE36" s="36">
        <v>665</v>
      </c>
      <c r="AF36" s="57">
        <f t="shared" si="14"/>
        <v>99.75</v>
      </c>
      <c r="AG36" s="54">
        <f t="shared" si="15"/>
        <v>-1.0999999999999999E-2</v>
      </c>
      <c r="AH36" s="106"/>
    </row>
    <row r="37" spans="1:41" ht="15" hidden="1" customHeight="1">
      <c r="A37" s="67">
        <v>16</v>
      </c>
      <c r="B37" s="39">
        <v>25000</v>
      </c>
      <c r="C37" s="36">
        <f>ROUND('積算単価表 (H5)'!C32*0.35,0)</f>
        <v>100</v>
      </c>
      <c r="D37" s="113">
        <f t="shared" si="0"/>
        <v>-1.4E-3</v>
      </c>
      <c r="E37" s="116">
        <f t="shared" si="1"/>
        <v>15</v>
      </c>
      <c r="F37" s="103">
        <f t="shared" si="16"/>
        <v>375000</v>
      </c>
      <c r="G37" s="36">
        <f>ROUND('積算単価表 (H5)'!F32*0.35,0)</f>
        <v>113</v>
      </c>
      <c r="H37" s="130">
        <f t="shared" si="2"/>
        <v>-1.6000000000000001E-3</v>
      </c>
      <c r="I37" s="116">
        <f t="shared" si="3"/>
        <v>16.95</v>
      </c>
      <c r="J37" s="103">
        <f t="shared" si="17"/>
        <v>423750</v>
      </c>
      <c r="K37" s="36">
        <f>ROUND('積算単価表 (H5)'!I32*0.35,0)</f>
        <v>126</v>
      </c>
      <c r="L37" s="130">
        <f t="shared" si="4"/>
        <v>-1.8E-3</v>
      </c>
      <c r="M37" s="116">
        <f t="shared" si="5"/>
        <v>18.899999999999999</v>
      </c>
      <c r="N37" s="103">
        <f t="shared" si="18"/>
        <v>472499.99999999994</v>
      </c>
      <c r="O37" s="36">
        <f>ROUND('積算単価表 (H5)'!L32*0.35,0)</f>
        <v>138</v>
      </c>
      <c r="P37" s="130">
        <f t="shared" si="6"/>
        <v>-1.8E-3</v>
      </c>
      <c r="Q37" s="116">
        <f t="shared" si="7"/>
        <v>20.7</v>
      </c>
      <c r="R37" s="103">
        <f t="shared" si="19"/>
        <v>517500</v>
      </c>
      <c r="S37" s="36">
        <f>ROUND('積算単価表 (H5)'!O32*0.35,0)</f>
        <v>151</v>
      </c>
      <c r="T37" s="130">
        <f t="shared" si="8"/>
        <v>-2.2000000000000001E-3</v>
      </c>
      <c r="U37" s="116">
        <f t="shared" si="9"/>
        <v>22.65</v>
      </c>
      <c r="V37" s="103">
        <f t="shared" si="20"/>
        <v>566250</v>
      </c>
      <c r="W37" s="36">
        <f>ROUND('積算単価表 (H5)'!R32*0.35,0)</f>
        <v>163</v>
      </c>
      <c r="X37" s="130">
        <f t="shared" si="10"/>
        <v>-2.2000000000000001E-3</v>
      </c>
      <c r="Y37" s="116">
        <f t="shared" si="11"/>
        <v>24.45</v>
      </c>
      <c r="Z37" s="103">
        <f t="shared" si="21"/>
        <v>611250</v>
      </c>
      <c r="AA37" s="36">
        <f>ROUND('積算単価表 (H5)'!U32*0.35,0)</f>
        <v>175</v>
      </c>
      <c r="AB37" s="130">
        <f t="shared" si="12"/>
        <v>-2.3999999999999998E-3</v>
      </c>
      <c r="AC37" s="116">
        <f t="shared" si="13"/>
        <v>26.25</v>
      </c>
      <c r="AD37" s="103">
        <f t="shared" si="22"/>
        <v>656250</v>
      </c>
      <c r="AE37" s="36">
        <v>610</v>
      </c>
      <c r="AF37" s="57">
        <f t="shared" si="14"/>
        <v>91.5</v>
      </c>
      <c r="AG37" s="54">
        <f t="shared" si="15"/>
        <v>-8.9999999999999993E-3</v>
      </c>
      <c r="AH37" s="106"/>
    </row>
    <row r="38" spans="1:41" ht="15" hidden="1" customHeight="1">
      <c r="A38" s="67">
        <v>17</v>
      </c>
      <c r="B38" s="39">
        <v>30000</v>
      </c>
      <c r="C38" s="36">
        <f>ROUND('積算単価表 (H5)'!C33*0.35,0)</f>
        <v>93</v>
      </c>
      <c r="D38" s="113"/>
      <c r="E38" s="116">
        <f t="shared" si="1"/>
        <v>13.95</v>
      </c>
      <c r="F38" s="103">
        <f t="shared" si="16"/>
        <v>418500</v>
      </c>
      <c r="G38" s="36">
        <f>ROUND('積算単価表 (H5)'!F33*0.35,0)</f>
        <v>105</v>
      </c>
      <c r="H38" s="130"/>
      <c r="I38" s="116">
        <f t="shared" si="3"/>
        <v>15.75</v>
      </c>
      <c r="J38" s="103">
        <f t="shared" si="17"/>
        <v>472500</v>
      </c>
      <c r="K38" s="36">
        <f>ROUND('積算単価表 (H5)'!I33*0.35,0)</f>
        <v>117</v>
      </c>
      <c r="L38" s="130"/>
      <c r="M38" s="116">
        <f t="shared" si="5"/>
        <v>17.55</v>
      </c>
      <c r="N38" s="103">
        <f t="shared" si="18"/>
        <v>526500</v>
      </c>
      <c r="O38" s="36">
        <f>ROUND('積算単価表 (H5)'!L33*0.35,0)</f>
        <v>129</v>
      </c>
      <c r="P38" s="130"/>
      <c r="Q38" s="116">
        <f t="shared" si="7"/>
        <v>19.349999999999998</v>
      </c>
      <c r="R38" s="103">
        <f t="shared" si="19"/>
        <v>580499.99999999988</v>
      </c>
      <c r="S38" s="36">
        <f>ROUND('積算単価表 (H5)'!O33*0.35,0)</f>
        <v>140</v>
      </c>
      <c r="T38" s="130"/>
      <c r="U38" s="116">
        <f t="shared" si="9"/>
        <v>21</v>
      </c>
      <c r="V38" s="103">
        <f t="shared" si="20"/>
        <v>630000</v>
      </c>
      <c r="W38" s="36">
        <f>ROUND('積算単価表 (H5)'!R33*0.35,0)</f>
        <v>152</v>
      </c>
      <c r="X38" s="130"/>
      <c r="Y38" s="116">
        <f t="shared" si="11"/>
        <v>22.8</v>
      </c>
      <c r="Z38" s="103">
        <f t="shared" si="21"/>
        <v>684000</v>
      </c>
      <c r="AA38" s="36">
        <f>ROUND('積算単価表 (H5)'!U33*0.35,0)</f>
        <v>163</v>
      </c>
      <c r="AB38" s="130"/>
      <c r="AC38" s="116">
        <f t="shared" si="13"/>
        <v>24.45</v>
      </c>
      <c r="AD38" s="103">
        <f t="shared" si="22"/>
        <v>733500</v>
      </c>
      <c r="AE38" s="36">
        <v>565</v>
      </c>
      <c r="AF38" s="57">
        <f t="shared" si="14"/>
        <v>84.75</v>
      </c>
      <c r="AG38" s="54"/>
      <c r="AH38" s="106"/>
    </row>
    <row r="39" spans="1:41" ht="16.5" hidden="1" customHeight="1">
      <c r="A39" s="67">
        <v>18</v>
      </c>
      <c r="B39" s="39">
        <v>35000</v>
      </c>
      <c r="C39" s="36"/>
      <c r="D39" s="113">
        <f t="shared" ref="D39:D50" si="23">(C39-C40)/($B39-$B40)</f>
        <v>0</v>
      </c>
      <c r="E39" s="117"/>
      <c r="F39" s="51"/>
      <c r="G39" s="36"/>
      <c r="H39" s="130">
        <f t="shared" ref="H39:H50" si="24">(G39-G40)/($B39-$B40)</f>
        <v>0</v>
      </c>
      <c r="I39" s="117"/>
      <c r="J39" s="51"/>
      <c r="K39" s="36"/>
      <c r="L39" s="130">
        <f t="shared" ref="L39:L50" si="25">(K39-K40)/($B39-$B40)</f>
        <v>0</v>
      </c>
      <c r="M39" s="134"/>
      <c r="N39" s="50"/>
      <c r="O39" s="36"/>
      <c r="P39" s="130">
        <f t="shared" ref="P39:P50" si="26">(O39-O40)/($B39-$B40)</f>
        <v>0</v>
      </c>
      <c r="Q39" s="134"/>
      <c r="R39" s="50"/>
      <c r="S39" s="36"/>
      <c r="T39" s="130">
        <f t="shared" ref="T39:T50" si="27">(S39-S40)/($B39-$B40)</f>
        <v>0</v>
      </c>
      <c r="U39" s="117"/>
      <c r="V39" s="51"/>
      <c r="W39" s="36"/>
      <c r="X39" s="130">
        <f t="shared" ref="X39:X50" si="28">(W39-W40)/($B39-$B40)</f>
        <v>0</v>
      </c>
      <c r="Y39" s="117"/>
      <c r="Z39" s="51"/>
      <c r="AA39" s="36"/>
      <c r="AB39" s="130">
        <f t="shared" ref="AB39:AB50" si="29">(AA39-AA40)/($B39-$B40)</f>
        <v>0</v>
      </c>
      <c r="AC39" s="117"/>
      <c r="AD39" s="51"/>
      <c r="AE39" s="36"/>
      <c r="AF39" s="51"/>
      <c r="AG39" s="54"/>
      <c r="AH39" s="106"/>
      <c r="AI39" s="68"/>
      <c r="AJ39" s="69"/>
      <c r="AK39" s="69"/>
      <c r="AL39" s="69"/>
      <c r="AM39" s="69"/>
      <c r="AN39" s="69"/>
      <c r="AO39" s="69"/>
    </row>
    <row r="40" spans="1:41" ht="16.5" hidden="1" customHeight="1">
      <c r="A40" s="67">
        <v>19</v>
      </c>
      <c r="B40" s="39">
        <v>40000</v>
      </c>
      <c r="C40" s="36"/>
      <c r="D40" s="113">
        <f t="shared" si="23"/>
        <v>0</v>
      </c>
      <c r="E40" s="117"/>
      <c r="F40" s="51"/>
      <c r="G40" s="36"/>
      <c r="H40" s="130">
        <f t="shared" si="24"/>
        <v>0</v>
      </c>
      <c r="I40" s="117"/>
      <c r="J40" s="51"/>
      <c r="K40" s="36"/>
      <c r="L40" s="130">
        <f t="shared" si="25"/>
        <v>0</v>
      </c>
      <c r="M40" s="134"/>
      <c r="N40" s="50"/>
      <c r="O40" s="36"/>
      <c r="P40" s="130">
        <f t="shared" si="26"/>
        <v>0</v>
      </c>
      <c r="Q40" s="134"/>
      <c r="R40" s="50"/>
      <c r="S40" s="36"/>
      <c r="T40" s="130">
        <f t="shared" si="27"/>
        <v>0</v>
      </c>
      <c r="U40" s="117"/>
      <c r="V40" s="51"/>
      <c r="W40" s="36"/>
      <c r="X40" s="130">
        <f t="shared" si="28"/>
        <v>0</v>
      </c>
      <c r="Y40" s="117"/>
      <c r="Z40" s="51"/>
      <c r="AA40" s="36"/>
      <c r="AB40" s="130">
        <f t="shared" si="29"/>
        <v>0</v>
      </c>
      <c r="AC40" s="117"/>
      <c r="AD40" s="51"/>
      <c r="AE40" s="36"/>
      <c r="AF40" s="51"/>
      <c r="AG40" s="54"/>
      <c r="AH40" s="106"/>
      <c r="AI40" s="68"/>
      <c r="AJ40" s="69"/>
      <c r="AK40" s="69"/>
      <c r="AL40" s="69"/>
      <c r="AM40" s="69"/>
      <c r="AN40" s="69"/>
      <c r="AO40" s="69"/>
    </row>
    <row r="41" spans="1:41" ht="16.5" hidden="1" customHeight="1">
      <c r="A41" s="67">
        <v>20</v>
      </c>
      <c r="B41" s="39">
        <v>45000</v>
      </c>
      <c r="C41" s="36"/>
      <c r="D41" s="113">
        <f t="shared" si="23"/>
        <v>0</v>
      </c>
      <c r="E41" s="117"/>
      <c r="F41" s="51"/>
      <c r="G41" s="36"/>
      <c r="H41" s="130">
        <f t="shared" si="24"/>
        <v>0</v>
      </c>
      <c r="I41" s="117"/>
      <c r="J41" s="51"/>
      <c r="K41" s="36"/>
      <c r="L41" s="130">
        <f t="shared" si="25"/>
        <v>0</v>
      </c>
      <c r="M41" s="134"/>
      <c r="N41" s="50"/>
      <c r="O41" s="36"/>
      <c r="P41" s="130">
        <f t="shared" si="26"/>
        <v>0</v>
      </c>
      <c r="Q41" s="134"/>
      <c r="R41" s="50"/>
      <c r="S41" s="36"/>
      <c r="T41" s="130">
        <f t="shared" si="27"/>
        <v>0</v>
      </c>
      <c r="U41" s="117"/>
      <c r="V41" s="51"/>
      <c r="W41" s="36"/>
      <c r="X41" s="130">
        <f t="shared" si="28"/>
        <v>0</v>
      </c>
      <c r="Y41" s="117"/>
      <c r="Z41" s="51"/>
      <c r="AA41" s="36"/>
      <c r="AB41" s="130">
        <f t="shared" si="29"/>
        <v>0</v>
      </c>
      <c r="AC41" s="117"/>
      <c r="AD41" s="51"/>
      <c r="AE41" s="36"/>
      <c r="AF41" s="51"/>
      <c r="AG41" s="54"/>
      <c r="AH41" s="106"/>
      <c r="AI41" s="68"/>
      <c r="AJ41" s="69"/>
      <c r="AK41" s="69"/>
      <c r="AL41" s="69"/>
      <c r="AM41" s="69"/>
      <c r="AN41" s="69"/>
      <c r="AO41" s="69"/>
    </row>
    <row r="42" spans="1:41" ht="16.5" hidden="1" customHeight="1">
      <c r="A42" s="67">
        <v>21</v>
      </c>
      <c r="B42" s="39">
        <v>50000</v>
      </c>
      <c r="C42" s="36"/>
      <c r="D42" s="113">
        <f t="shared" si="23"/>
        <v>0</v>
      </c>
      <c r="E42" s="117"/>
      <c r="F42" s="51"/>
      <c r="G42" s="36"/>
      <c r="H42" s="130">
        <f t="shared" si="24"/>
        <v>0</v>
      </c>
      <c r="I42" s="117"/>
      <c r="J42" s="51"/>
      <c r="K42" s="36"/>
      <c r="L42" s="130">
        <f t="shared" si="25"/>
        <v>0</v>
      </c>
      <c r="M42" s="134"/>
      <c r="N42" s="50"/>
      <c r="O42" s="36"/>
      <c r="P42" s="130">
        <f t="shared" si="26"/>
        <v>0</v>
      </c>
      <c r="Q42" s="134"/>
      <c r="R42" s="50"/>
      <c r="S42" s="36"/>
      <c r="T42" s="130">
        <f t="shared" si="27"/>
        <v>0</v>
      </c>
      <c r="U42" s="117"/>
      <c r="V42" s="51"/>
      <c r="W42" s="36"/>
      <c r="X42" s="130">
        <f t="shared" si="28"/>
        <v>0</v>
      </c>
      <c r="Y42" s="117"/>
      <c r="Z42" s="51"/>
      <c r="AA42" s="36"/>
      <c r="AB42" s="130">
        <f t="shared" si="29"/>
        <v>0</v>
      </c>
      <c r="AC42" s="117"/>
      <c r="AD42" s="51"/>
      <c r="AE42" s="36"/>
      <c r="AF42" s="51"/>
      <c r="AG42" s="54"/>
      <c r="AH42" s="106"/>
      <c r="AI42" s="68"/>
      <c r="AJ42" s="69"/>
      <c r="AK42" s="69"/>
      <c r="AL42" s="69"/>
      <c r="AM42" s="69"/>
      <c r="AN42" s="69"/>
      <c r="AO42" s="69"/>
    </row>
    <row r="43" spans="1:41" ht="16.5" hidden="1" customHeight="1">
      <c r="A43" s="67">
        <v>22</v>
      </c>
      <c r="B43" s="39">
        <v>60000</v>
      </c>
      <c r="C43" s="36"/>
      <c r="D43" s="113">
        <f t="shared" si="23"/>
        <v>0</v>
      </c>
      <c r="E43" s="117"/>
      <c r="F43" s="51"/>
      <c r="G43" s="36"/>
      <c r="H43" s="130">
        <f t="shared" si="24"/>
        <v>0</v>
      </c>
      <c r="I43" s="117"/>
      <c r="J43" s="51"/>
      <c r="K43" s="36"/>
      <c r="L43" s="130">
        <f t="shared" si="25"/>
        <v>0</v>
      </c>
      <c r="M43" s="134"/>
      <c r="N43" s="50"/>
      <c r="O43" s="36"/>
      <c r="P43" s="130">
        <f t="shared" si="26"/>
        <v>0</v>
      </c>
      <c r="Q43" s="134"/>
      <c r="R43" s="50"/>
      <c r="S43" s="36"/>
      <c r="T43" s="130">
        <f t="shared" si="27"/>
        <v>0</v>
      </c>
      <c r="U43" s="117"/>
      <c r="V43" s="51"/>
      <c r="W43" s="36"/>
      <c r="X43" s="130">
        <f t="shared" si="28"/>
        <v>0</v>
      </c>
      <c r="Y43" s="117"/>
      <c r="Z43" s="51"/>
      <c r="AA43" s="36"/>
      <c r="AB43" s="130">
        <f t="shared" si="29"/>
        <v>0</v>
      </c>
      <c r="AC43" s="117"/>
      <c r="AD43" s="51"/>
      <c r="AE43" s="36"/>
      <c r="AF43" s="51"/>
      <c r="AG43" s="54"/>
      <c r="AH43" s="106"/>
      <c r="AI43" s="68"/>
      <c r="AJ43" s="69"/>
      <c r="AK43" s="69"/>
      <c r="AL43" s="69"/>
      <c r="AM43" s="69"/>
      <c r="AN43" s="69"/>
      <c r="AO43" s="69"/>
    </row>
    <row r="44" spans="1:41" ht="16.5" hidden="1" customHeight="1">
      <c r="A44" s="67">
        <v>23</v>
      </c>
      <c r="B44" s="39">
        <v>70000</v>
      </c>
      <c r="C44" s="36"/>
      <c r="D44" s="113">
        <f t="shared" si="23"/>
        <v>0</v>
      </c>
      <c r="E44" s="117"/>
      <c r="F44" s="51"/>
      <c r="G44" s="36"/>
      <c r="H44" s="130">
        <f t="shared" si="24"/>
        <v>0</v>
      </c>
      <c r="I44" s="117"/>
      <c r="J44" s="51"/>
      <c r="K44" s="36"/>
      <c r="L44" s="130">
        <f t="shared" si="25"/>
        <v>0</v>
      </c>
      <c r="M44" s="134"/>
      <c r="N44" s="50"/>
      <c r="O44" s="36"/>
      <c r="P44" s="130">
        <f t="shared" si="26"/>
        <v>0</v>
      </c>
      <c r="Q44" s="134"/>
      <c r="R44" s="50"/>
      <c r="S44" s="36"/>
      <c r="T44" s="130">
        <f t="shared" si="27"/>
        <v>0</v>
      </c>
      <c r="U44" s="117"/>
      <c r="V44" s="51"/>
      <c r="W44" s="36"/>
      <c r="X44" s="130">
        <f t="shared" si="28"/>
        <v>0</v>
      </c>
      <c r="Y44" s="117"/>
      <c r="Z44" s="51"/>
      <c r="AA44" s="36"/>
      <c r="AB44" s="130">
        <f t="shared" si="29"/>
        <v>0</v>
      </c>
      <c r="AC44" s="117"/>
      <c r="AD44" s="51"/>
      <c r="AE44" s="36"/>
      <c r="AF44" s="51"/>
      <c r="AG44" s="54"/>
      <c r="AH44" s="106"/>
      <c r="AI44" s="68"/>
      <c r="AJ44" s="69"/>
      <c r="AK44" s="69"/>
      <c r="AL44" s="69"/>
      <c r="AM44" s="69"/>
      <c r="AN44" s="69"/>
      <c r="AO44" s="69"/>
    </row>
    <row r="45" spans="1:41" ht="16.5" hidden="1" customHeight="1">
      <c r="A45" s="67">
        <v>24</v>
      </c>
      <c r="B45" s="39">
        <v>80000</v>
      </c>
      <c r="C45" s="36"/>
      <c r="D45" s="113">
        <f t="shared" si="23"/>
        <v>0</v>
      </c>
      <c r="E45" s="117"/>
      <c r="F45" s="51"/>
      <c r="G45" s="36"/>
      <c r="H45" s="130">
        <f t="shared" si="24"/>
        <v>0</v>
      </c>
      <c r="I45" s="117"/>
      <c r="J45" s="51"/>
      <c r="K45" s="36"/>
      <c r="L45" s="130">
        <f t="shared" si="25"/>
        <v>0</v>
      </c>
      <c r="M45" s="134"/>
      <c r="N45" s="50"/>
      <c r="O45" s="36"/>
      <c r="P45" s="130">
        <f t="shared" si="26"/>
        <v>0</v>
      </c>
      <c r="Q45" s="134"/>
      <c r="R45" s="50"/>
      <c r="S45" s="36"/>
      <c r="T45" s="130">
        <f t="shared" si="27"/>
        <v>0</v>
      </c>
      <c r="U45" s="117"/>
      <c r="V45" s="51"/>
      <c r="W45" s="36"/>
      <c r="X45" s="130">
        <f t="shared" si="28"/>
        <v>0</v>
      </c>
      <c r="Y45" s="117"/>
      <c r="Z45" s="51"/>
      <c r="AA45" s="36"/>
      <c r="AB45" s="130">
        <f t="shared" si="29"/>
        <v>0</v>
      </c>
      <c r="AC45" s="117"/>
      <c r="AD45" s="51"/>
      <c r="AE45" s="36"/>
      <c r="AF45" s="51"/>
      <c r="AG45" s="54"/>
      <c r="AH45" s="106"/>
      <c r="AI45" s="68"/>
      <c r="AJ45" s="69"/>
      <c r="AK45" s="69"/>
      <c r="AL45" s="69"/>
      <c r="AM45" s="69"/>
      <c r="AN45" s="69"/>
      <c r="AO45" s="69"/>
    </row>
    <row r="46" spans="1:41" ht="16.5" hidden="1" customHeight="1">
      <c r="A46" s="67">
        <v>25</v>
      </c>
      <c r="B46" s="39">
        <v>90000</v>
      </c>
      <c r="C46" s="36"/>
      <c r="D46" s="113">
        <f t="shared" si="23"/>
        <v>0</v>
      </c>
      <c r="E46" s="117"/>
      <c r="F46" s="51"/>
      <c r="G46" s="36"/>
      <c r="H46" s="130">
        <f t="shared" si="24"/>
        <v>0</v>
      </c>
      <c r="I46" s="117"/>
      <c r="J46" s="51"/>
      <c r="K46" s="36"/>
      <c r="L46" s="130">
        <f t="shared" si="25"/>
        <v>0</v>
      </c>
      <c r="M46" s="134"/>
      <c r="N46" s="50"/>
      <c r="O46" s="36"/>
      <c r="P46" s="130">
        <f t="shared" si="26"/>
        <v>0</v>
      </c>
      <c r="Q46" s="134"/>
      <c r="R46" s="50"/>
      <c r="S46" s="36"/>
      <c r="T46" s="130">
        <f t="shared" si="27"/>
        <v>0</v>
      </c>
      <c r="U46" s="117"/>
      <c r="V46" s="51"/>
      <c r="W46" s="36"/>
      <c r="X46" s="130">
        <f t="shared" si="28"/>
        <v>0</v>
      </c>
      <c r="Y46" s="117"/>
      <c r="Z46" s="51"/>
      <c r="AA46" s="36"/>
      <c r="AB46" s="130">
        <f t="shared" si="29"/>
        <v>0</v>
      </c>
      <c r="AC46" s="117"/>
      <c r="AD46" s="51"/>
      <c r="AE46" s="36"/>
      <c r="AF46" s="51"/>
      <c r="AG46" s="54"/>
      <c r="AH46" s="106"/>
      <c r="AI46" s="68"/>
      <c r="AJ46" s="69"/>
      <c r="AK46" s="69"/>
      <c r="AL46" s="69"/>
      <c r="AM46" s="69"/>
      <c r="AN46" s="69"/>
      <c r="AO46" s="69"/>
    </row>
    <row r="47" spans="1:41" ht="16.5" hidden="1" customHeight="1">
      <c r="A47" s="67">
        <v>26</v>
      </c>
      <c r="B47" s="39">
        <v>100000</v>
      </c>
      <c r="C47" s="36"/>
      <c r="D47" s="113">
        <f t="shared" si="23"/>
        <v>0</v>
      </c>
      <c r="E47" s="117"/>
      <c r="F47" s="51"/>
      <c r="G47" s="36"/>
      <c r="H47" s="130">
        <f t="shared" si="24"/>
        <v>0</v>
      </c>
      <c r="I47" s="117"/>
      <c r="J47" s="51"/>
      <c r="K47" s="36"/>
      <c r="L47" s="130">
        <f t="shared" si="25"/>
        <v>0</v>
      </c>
      <c r="M47" s="134"/>
      <c r="N47" s="50"/>
      <c r="O47" s="36"/>
      <c r="P47" s="130">
        <f t="shared" si="26"/>
        <v>0</v>
      </c>
      <c r="Q47" s="134"/>
      <c r="R47" s="50"/>
      <c r="S47" s="36"/>
      <c r="T47" s="130">
        <f t="shared" si="27"/>
        <v>0</v>
      </c>
      <c r="U47" s="117"/>
      <c r="V47" s="51"/>
      <c r="W47" s="36"/>
      <c r="X47" s="130">
        <f t="shared" si="28"/>
        <v>0</v>
      </c>
      <c r="Y47" s="117"/>
      <c r="Z47" s="51"/>
      <c r="AA47" s="36"/>
      <c r="AB47" s="130">
        <f t="shared" si="29"/>
        <v>0</v>
      </c>
      <c r="AC47" s="117"/>
      <c r="AD47" s="51"/>
      <c r="AE47" s="36"/>
      <c r="AF47" s="51"/>
      <c r="AG47" s="54"/>
      <c r="AH47" s="106"/>
      <c r="AI47" s="68"/>
      <c r="AJ47" s="69"/>
      <c r="AK47" s="69"/>
      <c r="AL47" s="69"/>
      <c r="AM47" s="69"/>
      <c r="AN47" s="69"/>
      <c r="AO47" s="69"/>
    </row>
    <row r="48" spans="1:41" ht="16.5" hidden="1" customHeight="1">
      <c r="A48" s="67">
        <v>27</v>
      </c>
      <c r="B48" s="39">
        <v>150000</v>
      </c>
      <c r="C48" s="36"/>
      <c r="D48" s="113">
        <f t="shared" si="23"/>
        <v>0</v>
      </c>
      <c r="E48" s="117"/>
      <c r="F48" s="51"/>
      <c r="G48" s="36"/>
      <c r="H48" s="130">
        <f t="shared" si="24"/>
        <v>0</v>
      </c>
      <c r="I48" s="117"/>
      <c r="J48" s="51"/>
      <c r="K48" s="36"/>
      <c r="L48" s="130">
        <f t="shared" si="25"/>
        <v>0</v>
      </c>
      <c r="M48" s="134"/>
      <c r="N48" s="50"/>
      <c r="O48" s="36"/>
      <c r="P48" s="130">
        <f t="shared" si="26"/>
        <v>0</v>
      </c>
      <c r="Q48" s="134"/>
      <c r="R48" s="50"/>
      <c r="S48" s="36"/>
      <c r="T48" s="130">
        <f t="shared" si="27"/>
        <v>0</v>
      </c>
      <c r="U48" s="117"/>
      <c r="V48" s="51"/>
      <c r="W48" s="36"/>
      <c r="X48" s="130">
        <f t="shared" si="28"/>
        <v>0</v>
      </c>
      <c r="Y48" s="117"/>
      <c r="Z48" s="51"/>
      <c r="AA48" s="36"/>
      <c r="AB48" s="130">
        <f t="shared" si="29"/>
        <v>0</v>
      </c>
      <c r="AC48" s="117"/>
      <c r="AD48" s="51"/>
      <c r="AE48" s="36"/>
      <c r="AF48" s="51"/>
      <c r="AG48" s="54"/>
      <c r="AH48" s="106"/>
      <c r="AI48" s="68"/>
      <c r="AJ48" s="69"/>
      <c r="AK48" s="69"/>
      <c r="AL48" s="69"/>
      <c r="AM48" s="69"/>
      <c r="AN48" s="69"/>
      <c r="AO48" s="69"/>
    </row>
    <row r="49" spans="1:41" ht="16.5" hidden="1" customHeight="1">
      <c r="A49" s="67">
        <v>28</v>
      </c>
      <c r="B49" s="39">
        <v>200000</v>
      </c>
      <c r="C49" s="36"/>
      <c r="D49" s="113">
        <f t="shared" si="23"/>
        <v>0</v>
      </c>
      <c r="E49" s="117"/>
      <c r="F49" s="51"/>
      <c r="G49" s="36"/>
      <c r="H49" s="130">
        <f t="shared" si="24"/>
        <v>0</v>
      </c>
      <c r="I49" s="117"/>
      <c r="J49" s="51"/>
      <c r="K49" s="36"/>
      <c r="L49" s="130">
        <f t="shared" si="25"/>
        <v>0</v>
      </c>
      <c r="M49" s="134"/>
      <c r="N49" s="50"/>
      <c r="O49" s="36"/>
      <c r="P49" s="130">
        <f t="shared" si="26"/>
        <v>0</v>
      </c>
      <c r="Q49" s="134"/>
      <c r="R49" s="50"/>
      <c r="S49" s="36"/>
      <c r="T49" s="130">
        <f t="shared" si="27"/>
        <v>0</v>
      </c>
      <c r="U49" s="117"/>
      <c r="V49" s="51"/>
      <c r="W49" s="36"/>
      <c r="X49" s="130">
        <f t="shared" si="28"/>
        <v>0</v>
      </c>
      <c r="Y49" s="117"/>
      <c r="Z49" s="51"/>
      <c r="AA49" s="36"/>
      <c r="AB49" s="130">
        <f t="shared" si="29"/>
        <v>0</v>
      </c>
      <c r="AC49" s="117"/>
      <c r="AD49" s="51"/>
      <c r="AE49" s="36"/>
      <c r="AF49" s="51"/>
      <c r="AG49" s="54"/>
      <c r="AH49" s="106"/>
      <c r="AI49" s="68"/>
      <c r="AJ49" s="69"/>
      <c r="AK49" s="69"/>
      <c r="AL49" s="69"/>
      <c r="AM49" s="69"/>
      <c r="AN49" s="69"/>
      <c r="AO49" s="69"/>
    </row>
    <row r="50" spans="1:41" ht="16.5" hidden="1" customHeight="1">
      <c r="A50" s="67">
        <v>29</v>
      </c>
      <c r="B50" s="39">
        <v>250000</v>
      </c>
      <c r="C50" s="36"/>
      <c r="D50" s="113">
        <f t="shared" si="23"/>
        <v>0</v>
      </c>
      <c r="E50" s="117"/>
      <c r="F50" s="51"/>
      <c r="G50" s="36"/>
      <c r="H50" s="130">
        <f t="shared" si="24"/>
        <v>0</v>
      </c>
      <c r="I50" s="117"/>
      <c r="J50" s="51"/>
      <c r="K50" s="36"/>
      <c r="L50" s="130">
        <f t="shared" si="25"/>
        <v>0</v>
      </c>
      <c r="M50" s="134"/>
      <c r="N50" s="50"/>
      <c r="O50" s="36"/>
      <c r="P50" s="130">
        <f t="shared" si="26"/>
        <v>0</v>
      </c>
      <c r="Q50" s="134"/>
      <c r="R50" s="50"/>
      <c r="S50" s="36"/>
      <c r="T50" s="130">
        <f t="shared" si="27"/>
        <v>0</v>
      </c>
      <c r="U50" s="117"/>
      <c r="V50" s="51"/>
      <c r="W50" s="36"/>
      <c r="X50" s="130">
        <f t="shared" si="28"/>
        <v>0</v>
      </c>
      <c r="Y50" s="117"/>
      <c r="Z50" s="51"/>
      <c r="AA50" s="36"/>
      <c r="AB50" s="130">
        <f t="shared" si="29"/>
        <v>0</v>
      </c>
      <c r="AC50" s="117"/>
      <c r="AD50" s="51"/>
      <c r="AE50" s="36"/>
      <c r="AF50" s="51"/>
      <c r="AG50" s="54"/>
      <c r="AH50" s="106"/>
      <c r="AI50" s="68"/>
      <c r="AJ50" s="69"/>
      <c r="AK50" s="69"/>
      <c r="AL50" s="69"/>
      <c r="AM50" s="69"/>
      <c r="AN50" s="69"/>
      <c r="AO50" s="69"/>
    </row>
    <row r="51" spans="1:41" ht="15" customHeight="1">
      <c r="A51" s="70">
        <v>30</v>
      </c>
      <c r="B51" s="40">
        <v>300000</v>
      </c>
      <c r="C51" s="41"/>
      <c r="D51" s="114"/>
      <c r="E51" s="118"/>
      <c r="F51" s="52"/>
      <c r="G51" s="41"/>
      <c r="H51" s="131"/>
      <c r="I51" s="118"/>
      <c r="J51" s="52"/>
      <c r="K51" s="41"/>
      <c r="L51" s="131"/>
      <c r="M51" s="118"/>
      <c r="N51" s="52"/>
      <c r="O51" s="41"/>
      <c r="P51" s="131"/>
      <c r="Q51" s="118"/>
      <c r="R51" s="52"/>
      <c r="S51" s="41"/>
      <c r="T51" s="131"/>
      <c r="U51" s="118"/>
      <c r="V51" s="52"/>
      <c r="W51" s="41"/>
      <c r="X51" s="131"/>
      <c r="Y51" s="118"/>
      <c r="Z51" s="52"/>
      <c r="AA51" s="41"/>
      <c r="AB51" s="131"/>
      <c r="AC51" s="118"/>
      <c r="AD51" s="52"/>
      <c r="AE51" s="41"/>
      <c r="AF51" s="52"/>
      <c r="AG51" s="55"/>
      <c r="AH51" s="107"/>
      <c r="AI51" s="68"/>
      <c r="AJ51" s="69"/>
      <c r="AK51" s="69"/>
      <c r="AL51" s="69"/>
      <c r="AM51" s="69"/>
      <c r="AN51" s="69"/>
      <c r="AO51" s="69"/>
    </row>
    <row r="52" spans="1:41" ht="12" customHeight="1">
      <c r="A52" s="67"/>
      <c r="B52" s="2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1:41" ht="12" customHeight="1">
      <c r="A53" s="67"/>
      <c r="B53" s="27"/>
      <c r="C53" s="69" t="s">
        <v>117</v>
      </c>
      <c r="D53" s="69"/>
      <c r="E53" s="67"/>
      <c r="F53" s="67"/>
      <c r="G53" s="67"/>
      <c r="H53" s="67"/>
      <c r="J53" s="124">
        <v>0.15</v>
      </c>
      <c r="K53" s="121"/>
      <c r="L53" s="87"/>
      <c r="N53" s="105"/>
      <c r="O53" s="67"/>
      <c r="P53" s="67"/>
      <c r="Q53" s="67"/>
      <c r="R53" s="67"/>
      <c r="S53" s="67"/>
      <c r="T53" s="67"/>
      <c r="W53" s="71"/>
      <c r="X53" s="71"/>
      <c r="Y53" s="71"/>
      <c r="Z53" s="71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41" ht="12" customHeight="1">
      <c r="A54" s="67"/>
      <c r="B54" s="27"/>
      <c r="C54" s="69" t="s">
        <v>67</v>
      </c>
      <c r="D54" s="69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41" ht="12" customHeight="1">
      <c r="A55" s="67"/>
      <c r="B55" s="27"/>
      <c r="C55" s="69" t="s">
        <v>68</v>
      </c>
      <c r="D55" s="69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41" ht="12" customHeight="1">
      <c r="A56" s="67"/>
      <c r="B56" s="2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</row>
    <row r="57" spans="1:41" ht="12" hidden="1" customHeight="1">
      <c r="A57" s="67"/>
      <c r="B57" s="90" t="s">
        <v>56</v>
      </c>
      <c r="C57" s="91">
        <f>IF('積算単価表 (H5) (躯体用)'!E3&lt;100,100,'積算単価表 (H5) (躯体用)'!E3)</f>
        <v>1234</v>
      </c>
      <c r="D57" s="92"/>
      <c r="E57" s="92"/>
      <c r="F57" s="92"/>
      <c r="G57" s="91">
        <f>C57</f>
        <v>1234</v>
      </c>
      <c r="H57" s="92"/>
      <c r="I57" s="93"/>
      <c r="J57" s="93"/>
      <c r="K57" s="91">
        <f>C57</f>
        <v>1234</v>
      </c>
      <c r="L57" s="92"/>
      <c r="M57" s="92"/>
      <c r="N57" s="92"/>
      <c r="O57" s="91">
        <f>C57</f>
        <v>1234</v>
      </c>
      <c r="P57" s="92"/>
      <c r="Q57" s="93"/>
      <c r="R57" s="93"/>
      <c r="S57" s="91">
        <f>C57</f>
        <v>1234</v>
      </c>
      <c r="T57" s="92"/>
      <c r="U57" s="92"/>
      <c r="V57" s="92"/>
      <c r="W57" s="91">
        <f>C57</f>
        <v>1234</v>
      </c>
      <c r="X57" s="92"/>
      <c r="Y57" s="93"/>
      <c r="Z57" s="93"/>
      <c r="AA57" s="91">
        <f>C57</f>
        <v>1234</v>
      </c>
      <c r="AB57" s="92"/>
      <c r="AC57" s="92"/>
      <c r="AD57" s="92"/>
      <c r="AE57" s="92"/>
      <c r="AF57" s="92"/>
      <c r="AG57" s="93"/>
      <c r="AH57" s="93"/>
      <c r="AI57" s="93"/>
    </row>
    <row r="58" spans="1:41" ht="12" hidden="1" customHeight="1">
      <c r="A58" s="67"/>
      <c r="B58" s="90" t="s">
        <v>79</v>
      </c>
      <c r="C58" s="94">
        <f>IF(C57=0,0,LOOKUP(C57,$B22:$B51,C22:C51))</f>
        <v>366</v>
      </c>
      <c r="D58" s="97"/>
      <c r="E58" s="95"/>
      <c r="F58" s="95"/>
      <c r="G58" s="94">
        <f>IF(G57=0,0,LOOKUP(G57,$B22:$B51,G22:G51))</f>
        <v>412</v>
      </c>
      <c r="H58" s="97"/>
      <c r="I58" s="96"/>
      <c r="J58" s="96"/>
      <c r="K58" s="94">
        <f>IF(K57=0,0,LOOKUP(K57,$B22:$B51,K22:K51))</f>
        <v>459</v>
      </c>
      <c r="L58" s="97"/>
      <c r="M58" s="95"/>
      <c r="N58" s="95"/>
      <c r="O58" s="94">
        <f>IF(O57=0,0,LOOKUP(O57,$B22:$B51,O22:O51))</f>
        <v>504</v>
      </c>
      <c r="P58" s="97"/>
      <c r="Q58" s="93"/>
      <c r="R58" s="93"/>
      <c r="S58" s="94">
        <f>IF(S57=0,0,LOOKUP(S57,$B22:$B51,S22:S51))</f>
        <v>550</v>
      </c>
      <c r="T58" s="97"/>
      <c r="U58" s="95"/>
      <c r="V58" s="95"/>
      <c r="W58" s="94">
        <f>IF(W57=0,0,LOOKUP(W57,$B22:$B51,W22:W51))</f>
        <v>596</v>
      </c>
      <c r="X58" s="97"/>
      <c r="Y58" s="93"/>
      <c r="Z58" s="93"/>
      <c r="AA58" s="94">
        <f>IF(AA57=0,0,LOOKUP(AA57,$B22:$B51,AA22:AA51))</f>
        <v>642</v>
      </c>
      <c r="AB58" s="97"/>
      <c r="AC58" s="95"/>
      <c r="AD58" s="95"/>
      <c r="AE58" s="97"/>
      <c r="AF58" s="95"/>
      <c r="AG58" s="93"/>
      <c r="AH58" s="93"/>
      <c r="AI58" s="94">
        <f>C58*C63+G58*G63+K58*K63+O58*O63+S58*S63+W58*W63+AA58*AA63</f>
        <v>550</v>
      </c>
    </row>
    <row r="59" spans="1:41" ht="12" hidden="1" customHeight="1">
      <c r="A59" s="67"/>
      <c r="B59" s="90" t="s">
        <v>80</v>
      </c>
      <c r="C59" s="98">
        <f>IF(C57=0,0,LOOKUP(C57,$B22:$B51,D22:D51))</f>
        <v>-8.8999999999999996E-2</v>
      </c>
      <c r="D59" s="99"/>
      <c r="E59" s="99"/>
      <c r="F59" s="99"/>
      <c r="G59" s="98">
        <f>IF(G57=0,0,LOOKUP(G57,$B22:$B51,H22:H51))</f>
        <v>-0.1</v>
      </c>
      <c r="H59" s="99"/>
      <c r="I59" s="93"/>
      <c r="J59" s="93"/>
      <c r="K59" s="98">
        <f>IF(K57=0,0,LOOKUP(K57,$B22:$B51,L22:L51))</f>
        <v>-0.112</v>
      </c>
      <c r="L59" s="99"/>
      <c r="M59" s="99"/>
      <c r="N59" s="99"/>
      <c r="O59" s="98">
        <f>IF(O57=0,0,LOOKUP(O57,$B22:$B51,P22:P51))</f>
        <v>-0.123</v>
      </c>
      <c r="P59" s="99"/>
      <c r="Q59" s="93"/>
      <c r="R59" s="93"/>
      <c r="S59" s="98">
        <f>IF(S57=0,0,LOOKUP(S57,$B22:$B51,T22:T51))</f>
        <v>-0.13500000000000001</v>
      </c>
      <c r="T59" s="99"/>
      <c r="U59" s="99"/>
      <c r="V59" s="99"/>
      <c r="W59" s="98">
        <f>IF(W57=0,0,LOOKUP(W57,$B22:$B51,X22:X51))</f>
        <v>-0.14599999999999999</v>
      </c>
      <c r="X59" s="99"/>
      <c r="Y59" s="93"/>
      <c r="Z59" s="93"/>
      <c r="AA59" s="98">
        <f>IF(AA57=0,0,LOOKUP(AA57,$B22:$B51,AB22:AB51))</f>
        <v>-0.157</v>
      </c>
      <c r="AB59" s="99"/>
      <c r="AC59" s="99"/>
      <c r="AD59" s="99"/>
      <c r="AE59" s="99"/>
      <c r="AF59" s="99"/>
      <c r="AG59" s="93"/>
      <c r="AH59" s="93"/>
      <c r="AI59" s="98">
        <f>C59*C63+G59*G63+K59*K63+O59*O63+S59*S63+W59*W63+AA59*AA63</f>
        <v>-0.13500000000000001</v>
      </c>
    </row>
    <row r="60" spans="1:41" ht="12" hidden="1" customHeight="1">
      <c r="A60" s="67"/>
      <c r="B60" s="90" t="s">
        <v>59</v>
      </c>
      <c r="C60" s="94">
        <f>IF('積算単価表 (H5) (躯体用)'!E3&lt;100,100,LOOKUP('積算単価表 (H5) (躯体用)'!E3,$B22:$B51,B22:B51))</f>
        <v>1000</v>
      </c>
      <c r="D60" s="97"/>
      <c r="E60" s="97"/>
      <c r="F60" s="97"/>
      <c r="G60" s="95"/>
      <c r="H60" s="95"/>
      <c r="I60" s="93"/>
      <c r="J60" s="93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3"/>
      <c r="AH60" s="93"/>
      <c r="AI60" s="93"/>
    </row>
    <row r="61" spans="1:41" ht="12" hidden="1" customHeight="1">
      <c r="A61" s="67"/>
      <c r="B61" s="90" t="s">
        <v>60</v>
      </c>
      <c r="C61" s="94">
        <f>ROUND(C58+(C57-$C$60)*C59,0)</f>
        <v>345</v>
      </c>
      <c r="D61" s="97"/>
      <c r="E61" s="95"/>
      <c r="F61" s="95"/>
      <c r="G61" s="94">
        <f>ROUND(G58+(G57-$C$60)*G59,0)</f>
        <v>389</v>
      </c>
      <c r="H61" s="97"/>
      <c r="I61" s="93"/>
      <c r="J61" s="93"/>
      <c r="K61" s="94">
        <f>ROUND(K58+(K57-$C$60)*K59,0)</f>
        <v>433</v>
      </c>
      <c r="L61" s="97"/>
      <c r="M61" s="97"/>
      <c r="N61" s="97"/>
      <c r="O61" s="94">
        <f>ROUND(O58+(O57-$C$60)*O59,0)</f>
        <v>475</v>
      </c>
      <c r="P61" s="97"/>
      <c r="Q61" s="90"/>
      <c r="R61" s="90"/>
      <c r="S61" s="94">
        <f>ROUND(S58+(S57-$C$60)*S59,0)</f>
        <v>518</v>
      </c>
      <c r="T61" s="97"/>
      <c r="U61" s="97"/>
      <c r="V61" s="97"/>
      <c r="W61" s="94">
        <f>ROUND(W58+(W57-$C$60)*W59,0)</f>
        <v>562</v>
      </c>
      <c r="X61" s="97"/>
      <c r="Y61" s="90"/>
      <c r="Z61" s="90"/>
      <c r="AA61" s="94">
        <f>ROUND(AA58+(AA57-$C$60)*AA59,0)</f>
        <v>605</v>
      </c>
      <c r="AB61" s="97"/>
      <c r="AC61" s="97"/>
      <c r="AD61" s="97"/>
      <c r="AE61" s="97"/>
      <c r="AF61" s="97"/>
      <c r="AG61" s="90"/>
      <c r="AH61" s="90"/>
      <c r="AI61" s="94">
        <f>C61*C63+G61*G63+K61*K63+O61*O63+S61*S63+W61*W63+AA61*AA63</f>
        <v>518</v>
      </c>
    </row>
    <row r="62" spans="1:41" ht="12" hidden="1" customHeight="1">
      <c r="B62" s="90" t="s">
        <v>81</v>
      </c>
      <c r="C62" s="100">
        <f>ROUND(C61*$J$53,0)</f>
        <v>52</v>
      </c>
      <c r="D62" s="95"/>
      <c r="E62" s="95"/>
      <c r="F62" s="95"/>
      <c r="G62" s="100">
        <f>ROUND(G61*$J$53,0)</f>
        <v>58</v>
      </c>
      <c r="H62" s="95"/>
      <c r="I62" s="93"/>
      <c r="J62" s="93"/>
      <c r="K62" s="100">
        <f>ROUND(K61*$J$53,0)</f>
        <v>65</v>
      </c>
      <c r="L62" s="95"/>
      <c r="M62" s="97"/>
      <c r="N62" s="97"/>
      <c r="O62" s="100">
        <f>ROUND(O61*$J$53,0)</f>
        <v>71</v>
      </c>
      <c r="P62" s="95"/>
      <c r="Q62" s="90"/>
      <c r="R62" s="90"/>
      <c r="S62" s="100">
        <f>ROUND(S61*$J$53,0)</f>
        <v>78</v>
      </c>
      <c r="T62" s="95"/>
      <c r="U62" s="97"/>
      <c r="V62" s="97"/>
      <c r="W62" s="100">
        <f>ROUND(W61*$J$53,0)</f>
        <v>84</v>
      </c>
      <c r="X62" s="95"/>
      <c r="Y62" s="90"/>
      <c r="Z62" s="90"/>
      <c r="AA62" s="100">
        <f>ROUND(AA61*$J$53,0)</f>
        <v>91</v>
      </c>
      <c r="AB62" s="95"/>
      <c r="AC62" s="97"/>
      <c r="AD62" s="97"/>
      <c r="AE62" s="97"/>
      <c r="AF62" s="97"/>
      <c r="AG62" s="90"/>
      <c r="AH62" s="90"/>
      <c r="AI62" s="94">
        <f>C62*C63+G62*G63+K62*K63+O62*O63+S62*S63+W62*W63+AA62*AA63</f>
        <v>78</v>
      </c>
    </row>
    <row r="63" spans="1:41" ht="12" hidden="1" customHeight="1">
      <c r="B63" s="88"/>
      <c r="C63" s="109">
        <f>IF(E4="第1類",1,0)</f>
        <v>0</v>
      </c>
      <c r="D63" s="109"/>
      <c r="E63" s="109"/>
      <c r="F63" s="109"/>
      <c r="G63" s="109">
        <f>IF(E4="第1類～2類",1,0)</f>
        <v>0</v>
      </c>
      <c r="H63" s="109"/>
      <c r="I63" s="109"/>
      <c r="J63" s="109"/>
      <c r="K63" s="109">
        <f>IF(E4="第2類",1,0)</f>
        <v>0</v>
      </c>
      <c r="L63" s="109"/>
      <c r="M63" s="109"/>
      <c r="N63" s="109"/>
      <c r="O63" s="109">
        <f>IF(E4="第2類～3類1",1,0)</f>
        <v>0</v>
      </c>
      <c r="P63" s="109"/>
      <c r="Q63" s="109"/>
      <c r="R63" s="109"/>
      <c r="S63" s="109">
        <f>IF(E4="第3類-1",1,0)</f>
        <v>1</v>
      </c>
      <c r="T63" s="109"/>
      <c r="U63" s="109"/>
      <c r="V63" s="109"/>
      <c r="W63" s="109">
        <f>IF(E4="第3類1～2",1,0)</f>
        <v>0</v>
      </c>
      <c r="X63" s="109"/>
      <c r="Y63" s="109"/>
      <c r="Z63" s="109"/>
      <c r="AA63" s="109">
        <f>IF(E4="第3類-2",1,0)</f>
        <v>0</v>
      </c>
      <c r="AB63" s="109"/>
      <c r="AC63" s="109"/>
      <c r="AD63" s="109"/>
      <c r="AE63" s="109"/>
      <c r="AF63" s="109"/>
      <c r="AG63" s="109"/>
      <c r="AH63" s="109"/>
      <c r="AI63" s="109"/>
    </row>
    <row r="64" spans="1:41" hidden="1"/>
    <row r="65" spans="3:7" hidden="1">
      <c r="C65" s="69" t="s">
        <v>100</v>
      </c>
      <c r="G65" s="69" t="s">
        <v>97</v>
      </c>
    </row>
    <row r="66" spans="3:7" hidden="1">
      <c r="C66" s="69" t="s">
        <v>105</v>
      </c>
      <c r="G66" s="69" t="s">
        <v>99</v>
      </c>
    </row>
    <row r="67" spans="3:7" hidden="1">
      <c r="C67" s="69" t="s">
        <v>1</v>
      </c>
    </row>
    <row r="68" spans="3:7" hidden="1">
      <c r="C68" s="69" t="s">
        <v>109</v>
      </c>
    </row>
    <row r="69" spans="3:7" hidden="1">
      <c r="C69" s="69" t="s">
        <v>98</v>
      </c>
    </row>
    <row r="70" spans="3:7" hidden="1">
      <c r="C70" s="69" t="s">
        <v>110</v>
      </c>
    </row>
    <row r="71" spans="3:7" hidden="1">
      <c r="C71" s="69" t="s">
        <v>5</v>
      </c>
    </row>
  </sheetData>
  <sheetProtection password="C6E4" sheet="1" objects="1" scenarios="1"/>
  <mergeCells count="48">
    <mergeCell ref="W20:Z20"/>
    <mergeCell ref="AA20:AD20"/>
    <mergeCell ref="C20:F20"/>
    <mergeCell ref="G20:J20"/>
    <mergeCell ref="K20:N20"/>
    <mergeCell ref="O20:R20"/>
    <mergeCell ref="S20:V20"/>
    <mergeCell ref="E3:F3"/>
    <mergeCell ref="E4:F4"/>
    <mergeCell ref="I4:K4"/>
    <mergeCell ref="P4:Q4"/>
    <mergeCell ref="M4:O4"/>
    <mergeCell ref="T4:U4"/>
    <mergeCell ref="R4:S4"/>
    <mergeCell ref="AA16:AD16"/>
    <mergeCell ref="AA17:AD17"/>
    <mergeCell ref="AA18:AD18"/>
    <mergeCell ref="C12:F12"/>
    <mergeCell ref="K12:N12"/>
    <mergeCell ref="AA12:AD12"/>
    <mergeCell ref="AA19:AD19"/>
    <mergeCell ref="K13:N13"/>
    <mergeCell ref="AA13:AD13"/>
    <mergeCell ref="K14:N14"/>
    <mergeCell ref="AA14:AD14"/>
    <mergeCell ref="K15:N15"/>
    <mergeCell ref="AA15:AD15"/>
    <mergeCell ref="AE9:AG9"/>
    <mergeCell ref="C11:F11"/>
    <mergeCell ref="K11:N11"/>
    <mergeCell ref="S11:V11"/>
    <mergeCell ref="AA11:AD11"/>
    <mergeCell ref="AE8:AG8"/>
    <mergeCell ref="E5:F5"/>
    <mergeCell ref="AB1:AD1"/>
    <mergeCell ref="G1:N1"/>
    <mergeCell ref="C10:F10"/>
    <mergeCell ref="K10:N10"/>
    <mergeCell ref="S10:V10"/>
    <mergeCell ref="AA10:AD10"/>
    <mergeCell ref="C8:F8"/>
    <mergeCell ref="K8:N8"/>
    <mergeCell ref="S8:V8"/>
    <mergeCell ref="AA8:AD8"/>
    <mergeCell ref="C9:F9"/>
    <mergeCell ref="K9:N9"/>
    <mergeCell ref="S9:V9"/>
    <mergeCell ref="AA9:AD9"/>
  </mergeCells>
  <phoneticPr fontId="15"/>
  <conditionalFormatting sqref="AC61:AF62 U61:V62 M61:N62 E61:F62">
    <cfRule type="cellIs" dxfId="12" priority="15" stopIfTrue="1" operator="greaterThan">
      <formula>0</formula>
    </cfRule>
  </conditionalFormatting>
  <conditionalFormatting sqref="AA61:AB61 W61:X61 S61:T61 O61:P61 K61:L61 G61:H61 C61:D61">
    <cfRule type="cellIs" dxfId="11" priority="20" stopIfTrue="1" operator="equal">
      <formula>$AI$61</formula>
    </cfRule>
  </conditionalFormatting>
  <conditionalFormatting sqref="AA62:AB62 W62:X62 S62:T62 O62:P62 K62:L62 G62:H62 C62:D62">
    <cfRule type="cellIs" dxfId="10" priority="27" stopIfTrue="1" operator="equal">
      <formula>$AI$62</formula>
    </cfRule>
  </conditionalFormatting>
  <conditionalFormatting sqref="S22:S38 O22:O38">
    <cfRule type="cellIs" dxfId="9" priority="12" stopIfTrue="1" operator="equal">
      <formula>$H$4</formula>
    </cfRule>
  </conditionalFormatting>
  <conditionalFormatting sqref="C22:C38 G22:G38 K22:K38 W22:W38 AA22:AA38 S22:S38 O22:O38">
    <cfRule type="cellIs" dxfId="8" priority="10" stopIfTrue="1" operator="equal">
      <formula>$H$4</formula>
    </cfRule>
  </conditionalFormatting>
  <conditionalFormatting sqref="C20:F20">
    <cfRule type="cellIs" dxfId="7" priority="8" operator="equal">
      <formula>$E$4</formula>
    </cfRule>
  </conditionalFormatting>
  <conditionalFormatting sqref="G20:J20">
    <cfRule type="cellIs" dxfId="6" priority="7" operator="equal">
      <formula>$E$4</formula>
    </cfRule>
  </conditionalFormatting>
  <conditionalFormatting sqref="K20:N20">
    <cfRule type="cellIs" dxfId="5" priority="6" operator="equal">
      <formula>$E$4</formula>
    </cfRule>
  </conditionalFormatting>
  <conditionalFormatting sqref="O20:R20">
    <cfRule type="cellIs" dxfId="4" priority="5" operator="equal">
      <formula>$E$4</formula>
    </cfRule>
  </conditionalFormatting>
  <conditionalFormatting sqref="S20:V20">
    <cfRule type="cellIs" dxfId="3" priority="4" operator="equal">
      <formula>$E$4</formula>
    </cfRule>
  </conditionalFormatting>
  <conditionalFormatting sqref="W20:Z20">
    <cfRule type="cellIs" dxfId="2" priority="3" operator="equal">
      <formula>$E$4</formula>
    </cfRule>
  </conditionalFormatting>
  <conditionalFormatting sqref="AA20:AD20">
    <cfRule type="cellIs" dxfId="1" priority="2" operator="equal">
      <formula>$E$4</formula>
    </cfRule>
  </conditionalFormatting>
  <conditionalFormatting sqref="B22:B36">
    <cfRule type="cellIs" dxfId="0" priority="1" operator="equal">
      <formula>$C$60</formula>
    </cfRule>
  </conditionalFormatting>
  <dataValidations count="2">
    <dataValidation type="list" allowBlank="1" showInputMessage="1" showErrorMessage="1" sqref="E4">
      <formula1>$C$65:$C$71</formula1>
    </dataValidation>
    <dataValidation type="list" allowBlank="1" showInputMessage="1" showErrorMessage="1" sqref="E5">
      <formula1>$G$65:$G$66</formula1>
    </dataValidation>
  </dataValidations>
  <hyperlinks>
    <hyperlink ref="AA3" r:id="rId1" display="goto　myhomepage　&lt;A HREF = &quot;http://ksekisan.o.oo7.jp/index.html&quot; TARGET=&quot;_top&quot;&gt;&lt;FONT COLOR=&quot;#000000&quot;&gt;&lt;B&gt;&lt;U&gt;ksekisan&lt;/U&gt;&lt;/B&gt;"/>
  </hyperlinks>
  <printOptions horizontalCentered="1"/>
  <pageMargins left="0.23622047244094491" right="0.27559055118110237" top="0.85" bottom="0.31496062992125984" header="0.27559055118110237" footer="0.23622047244094491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58"/>
  <sheetViews>
    <sheetView showGridLines="0" showRowColHeaders="0" showOutlineSymbols="0" zoomScale="96" workbookViewId="0">
      <selection activeCell="B1" sqref="B1:Z1"/>
    </sheetView>
  </sheetViews>
  <sheetFormatPr defaultRowHeight="13.5"/>
  <cols>
    <col min="1" max="1" width="3.25" style="59" customWidth="1"/>
    <col min="2" max="2" width="9.125" style="60" customWidth="1"/>
    <col min="3" max="3" width="6.125" style="59" customWidth="1"/>
    <col min="4" max="4" width="5.625" style="59" customWidth="1"/>
    <col min="5" max="5" width="6.375" style="59" customWidth="1"/>
    <col min="6" max="6" width="6.125" style="59" customWidth="1"/>
    <col min="7" max="7" width="5.625" style="59" customWidth="1"/>
    <col min="8" max="8" width="6.375" style="59" customWidth="1"/>
    <col min="9" max="9" width="6.125" style="59" customWidth="1"/>
    <col min="10" max="10" width="5.625" style="59" customWidth="1"/>
    <col min="11" max="11" width="6.375" style="59" customWidth="1"/>
    <col min="12" max="12" width="6.125" style="59" customWidth="1"/>
    <col min="13" max="13" width="5.625" style="59" customWidth="1"/>
    <col min="14" max="14" width="6.375" style="59" customWidth="1"/>
    <col min="15" max="15" width="6.125" style="59" customWidth="1"/>
    <col min="16" max="16" width="5.625" style="59" customWidth="1"/>
    <col min="17" max="17" width="6.375" style="59" customWidth="1"/>
    <col min="18" max="18" width="6.125" style="59" customWidth="1"/>
    <col min="19" max="19" width="5.625" style="59" customWidth="1"/>
    <col min="20" max="20" width="6.375" style="59" customWidth="1"/>
    <col min="21" max="21" width="6.125" style="59" customWidth="1"/>
    <col min="22" max="22" width="5.625" style="59" customWidth="1"/>
    <col min="23" max="23" width="6.375" style="59" customWidth="1"/>
    <col min="24" max="24" width="6.125" style="59" hidden="1" customWidth="1"/>
    <col min="25" max="26" width="5.625" style="59" hidden="1" customWidth="1"/>
    <col min="27" max="27" width="1.875" style="59" customWidth="1"/>
    <col min="28" max="34" width="5.375" style="59" customWidth="1"/>
    <col min="35" max="41" width="4.875" style="59" customWidth="1"/>
    <col min="42" max="16384" width="9" style="59"/>
  </cols>
  <sheetData>
    <row r="1" spans="2:26" ht="18.75">
      <c r="B1" s="171" t="s">
        <v>93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2:26">
      <c r="W2" s="61" t="s">
        <v>65</v>
      </c>
    </row>
    <row r="3" spans="2:26" ht="17.25" customHeight="1">
      <c r="B3" s="24" t="s">
        <v>61</v>
      </c>
      <c r="C3" s="141" t="s">
        <v>24</v>
      </c>
      <c r="D3" s="142"/>
      <c r="E3" s="143"/>
      <c r="F3" s="72"/>
      <c r="G3" s="72"/>
      <c r="H3" s="72"/>
      <c r="I3" s="141" t="s">
        <v>25</v>
      </c>
      <c r="J3" s="142"/>
      <c r="K3" s="143"/>
      <c r="L3" s="72"/>
      <c r="M3" s="72"/>
      <c r="N3" s="72"/>
      <c r="O3" s="141" t="s">
        <v>54</v>
      </c>
      <c r="P3" s="142"/>
      <c r="Q3" s="143"/>
      <c r="R3" s="72"/>
      <c r="S3" s="72"/>
      <c r="T3" s="72"/>
      <c r="U3" s="141" t="s">
        <v>55</v>
      </c>
      <c r="V3" s="142"/>
      <c r="W3" s="143"/>
      <c r="X3" s="141" t="s">
        <v>26</v>
      </c>
      <c r="Y3" s="142"/>
      <c r="Z3" s="143"/>
    </row>
    <row r="4" spans="2:26" ht="12" customHeight="1">
      <c r="B4" s="23"/>
      <c r="C4" s="148" t="s">
        <v>27</v>
      </c>
      <c r="D4" s="149"/>
      <c r="E4" s="150"/>
      <c r="F4" s="76"/>
      <c r="G4" s="76"/>
      <c r="H4" s="76"/>
      <c r="I4" s="148" t="s">
        <v>28</v>
      </c>
      <c r="J4" s="149"/>
      <c r="K4" s="150"/>
      <c r="L4" s="76"/>
      <c r="M4" s="76"/>
      <c r="N4" s="76"/>
      <c r="O4" s="148" t="s">
        <v>29</v>
      </c>
      <c r="P4" s="149"/>
      <c r="Q4" s="150"/>
      <c r="R4" s="76"/>
      <c r="S4" s="76"/>
      <c r="T4" s="76"/>
      <c r="U4" s="148" t="s">
        <v>30</v>
      </c>
      <c r="V4" s="149"/>
      <c r="W4" s="150"/>
      <c r="X4" s="148" t="s">
        <v>31</v>
      </c>
      <c r="Y4" s="149"/>
      <c r="Z4" s="150"/>
    </row>
    <row r="5" spans="2:26" ht="12" customHeight="1">
      <c r="B5" s="23"/>
      <c r="C5" s="148" t="s">
        <v>32</v>
      </c>
      <c r="D5" s="149"/>
      <c r="E5" s="150"/>
      <c r="F5" s="76"/>
      <c r="G5" s="76"/>
      <c r="H5" s="76"/>
      <c r="I5" s="148" t="s">
        <v>33</v>
      </c>
      <c r="J5" s="149"/>
      <c r="K5" s="150"/>
      <c r="L5" s="76"/>
      <c r="M5" s="76"/>
      <c r="N5" s="76"/>
      <c r="O5" s="148" t="s">
        <v>34</v>
      </c>
      <c r="P5" s="149"/>
      <c r="Q5" s="150"/>
      <c r="R5" s="76"/>
      <c r="S5" s="76"/>
      <c r="T5" s="76"/>
      <c r="U5" s="148" t="s">
        <v>35</v>
      </c>
      <c r="V5" s="149"/>
      <c r="W5" s="150"/>
      <c r="X5" s="75"/>
      <c r="Y5" s="76"/>
      <c r="Z5" s="77"/>
    </row>
    <row r="6" spans="2:26" ht="12" customHeight="1">
      <c r="B6" s="23"/>
      <c r="C6" s="148" t="s">
        <v>36</v>
      </c>
      <c r="D6" s="149"/>
      <c r="E6" s="150"/>
      <c r="F6" s="76"/>
      <c r="G6" s="76"/>
      <c r="H6" s="76"/>
      <c r="I6" s="148" t="s">
        <v>37</v>
      </c>
      <c r="J6" s="149"/>
      <c r="K6" s="150"/>
      <c r="L6" s="76"/>
      <c r="M6" s="76"/>
      <c r="N6" s="76"/>
      <c r="O6" s="148" t="s">
        <v>83</v>
      </c>
      <c r="P6" s="149"/>
      <c r="Q6" s="150"/>
      <c r="R6" s="76"/>
      <c r="S6" s="76"/>
      <c r="T6" s="76"/>
      <c r="U6" s="148" t="s">
        <v>38</v>
      </c>
      <c r="V6" s="149"/>
      <c r="W6" s="150"/>
      <c r="X6" s="75"/>
      <c r="Y6" s="76"/>
      <c r="Z6" s="77"/>
    </row>
    <row r="7" spans="2:26" ht="12" customHeight="1">
      <c r="B7" s="23"/>
      <c r="C7" s="148" t="s">
        <v>39</v>
      </c>
      <c r="D7" s="149"/>
      <c r="E7" s="150"/>
      <c r="F7" s="76"/>
      <c r="G7" s="76"/>
      <c r="H7" s="76"/>
      <c r="I7" s="148" t="s">
        <v>40</v>
      </c>
      <c r="J7" s="149"/>
      <c r="K7" s="150"/>
      <c r="L7" s="76"/>
      <c r="M7" s="76"/>
      <c r="N7" s="76"/>
      <c r="O7" s="75"/>
      <c r="P7" s="76"/>
      <c r="Q7" s="77"/>
      <c r="R7" s="76"/>
      <c r="S7" s="76"/>
      <c r="T7" s="76"/>
      <c r="U7" s="148" t="s">
        <v>41</v>
      </c>
      <c r="V7" s="149"/>
      <c r="W7" s="150"/>
      <c r="X7" s="75"/>
      <c r="Y7" s="76"/>
      <c r="Z7" s="77"/>
    </row>
    <row r="8" spans="2:26" ht="12" customHeight="1">
      <c r="B8" s="23"/>
      <c r="C8" s="75"/>
      <c r="D8" s="76"/>
      <c r="E8" s="77"/>
      <c r="F8" s="76"/>
      <c r="G8" s="76"/>
      <c r="H8" s="76"/>
      <c r="I8" s="148" t="s">
        <v>42</v>
      </c>
      <c r="J8" s="149"/>
      <c r="K8" s="150"/>
      <c r="L8" s="76"/>
      <c r="M8" s="76"/>
      <c r="N8" s="76"/>
      <c r="O8" s="75"/>
      <c r="P8" s="76"/>
      <c r="Q8" s="77"/>
      <c r="R8" s="76"/>
      <c r="S8" s="76"/>
      <c r="T8" s="76"/>
      <c r="U8" s="148" t="s">
        <v>43</v>
      </c>
      <c r="V8" s="149"/>
      <c r="W8" s="150"/>
      <c r="X8" s="75"/>
      <c r="Y8" s="76"/>
      <c r="Z8" s="77"/>
    </row>
    <row r="9" spans="2:26" ht="12" customHeight="1">
      <c r="B9" s="23"/>
      <c r="C9" s="75"/>
      <c r="D9" s="76"/>
      <c r="E9" s="77"/>
      <c r="F9" s="76"/>
      <c r="G9" s="76"/>
      <c r="H9" s="76"/>
      <c r="I9" s="148" t="s">
        <v>44</v>
      </c>
      <c r="J9" s="149"/>
      <c r="K9" s="150"/>
      <c r="L9" s="76"/>
      <c r="M9" s="76"/>
      <c r="N9" s="76"/>
      <c r="O9" s="75"/>
      <c r="P9" s="76"/>
      <c r="Q9" s="77"/>
      <c r="R9" s="76"/>
      <c r="S9" s="76"/>
      <c r="T9" s="76"/>
      <c r="U9" s="148" t="s">
        <v>45</v>
      </c>
      <c r="V9" s="149"/>
      <c r="W9" s="150"/>
      <c r="X9" s="75"/>
      <c r="Y9" s="76"/>
      <c r="Z9" s="77"/>
    </row>
    <row r="10" spans="2:26" ht="12" customHeight="1">
      <c r="B10" s="23"/>
      <c r="C10" s="75"/>
      <c r="D10" s="76"/>
      <c r="E10" s="77"/>
      <c r="F10" s="76"/>
      <c r="G10" s="76"/>
      <c r="H10" s="76"/>
      <c r="I10" s="148" t="s">
        <v>46</v>
      </c>
      <c r="J10" s="149"/>
      <c r="K10" s="150"/>
      <c r="L10" s="76"/>
      <c r="M10" s="76"/>
      <c r="N10" s="76"/>
      <c r="O10" s="75"/>
      <c r="P10" s="76"/>
      <c r="Q10" s="77"/>
      <c r="R10" s="76"/>
      <c r="S10" s="76"/>
      <c r="T10" s="76"/>
      <c r="U10" s="148" t="s">
        <v>47</v>
      </c>
      <c r="V10" s="149"/>
      <c r="W10" s="150"/>
      <c r="X10" s="75"/>
      <c r="Y10" s="76"/>
      <c r="Z10" s="77"/>
    </row>
    <row r="11" spans="2:26" ht="12" customHeight="1">
      <c r="B11" s="23"/>
      <c r="C11" s="75"/>
      <c r="D11" s="76"/>
      <c r="E11" s="77"/>
      <c r="F11" s="76"/>
      <c r="G11" s="76"/>
      <c r="H11" s="76"/>
      <c r="I11" s="75"/>
      <c r="J11" s="76"/>
      <c r="K11" s="77"/>
      <c r="L11" s="76"/>
      <c r="M11" s="76"/>
      <c r="N11" s="76"/>
      <c r="O11" s="75"/>
      <c r="P11" s="76"/>
      <c r="Q11" s="77"/>
      <c r="R11" s="76"/>
      <c r="S11" s="76"/>
      <c r="T11" s="76"/>
      <c r="U11" s="148" t="s">
        <v>48</v>
      </c>
      <c r="V11" s="149"/>
      <c r="W11" s="150"/>
      <c r="X11" s="75"/>
      <c r="Y11" s="76"/>
      <c r="Z11" s="77"/>
    </row>
    <row r="12" spans="2:26" ht="12" customHeight="1">
      <c r="B12" s="23"/>
      <c r="C12" s="75"/>
      <c r="D12" s="76"/>
      <c r="E12" s="77"/>
      <c r="F12" s="76"/>
      <c r="G12" s="76"/>
      <c r="H12" s="76"/>
      <c r="I12" s="75"/>
      <c r="J12" s="76"/>
      <c r="K12" s="77"/>
      <c r="L12" s="76"/>
      <c r="M12" s="76"/>
      <c r="N12" s="76"/>
      <c r="O12" s="75"/>
      <c r="P12" s="76"/>
      <c r="Q12" s="77"/>
      <c r="R12" s="76"/>
      <c r="S12" s="76"/>
      <c r="T12" s="76"/>
      <c r="U12" s="148" t="s">
        <v>49</v>
      </c>
      <c r="V12" s="149"/>
      <c r="W12" s="150"/>
      <c r="X12" s="75"/>
      <c r="Y12" s="76"/>
      <c r="Z12" s="77"/>
    </row>
    <row r="13" spans="2:26" ht="12" customHeight="1">
      <c r="B13" s="23"/>
      <c r="C13" s="75"/>
      <c r="D13" s="76"/>
      <c r="E13" s="77"/>
      <c r="F13" s="76"/>
      <c r="G13" s="76"/>
      <c r="H13" s="76"/>
      <c r="I13" s="75"/>
      <c r="J13" s="76"/>
      <c r="K13" s="77"/>
      <c r="L13" s="76"/>
      <c r="M13" s="76"/>
      <c r="N13" s="76"/>
      <c r="O13" s="75"/>
      <c r="P13" s="76"/>
      <c r="Q13" s="77"/>
      <c r="R13" s="76"/>
      <c r="S13" s="76"/>
      <c r="T13" s="76"/>
      <c r="U13" s="148" t="s">
        <v>50</v>
      </c>
      <c r="V13" s="149"/>
      <c r="W13" s="150"/>
      <c r="X13" s="75"/>
      <c r="Y13" s="76"/>
      <c r="Z13" s="77"/>
    </row>
    <row r="14" spans="2:26" ht="12" customHeight="1">
      <c r="B14" s="23"/>
      <c r="C14" s="82"/>
      <c r="D14" s="83"/>
      <c r="E14" s="84"/>
      <c r="F14" s="83"/>
      <c r="G14" s="83"/>
      <c r="H14" s="83"/>
      <c r="I14" s="82"/>
      <c r="J14" s="83"/>
      <c r="K14" s="84"/>
      <c r="L14" s="83"/>
      <c r="M14" s="83"/>
      <c r="N14" s="83"/>
      <c r="O14" s="82"/>
      <c r="P14" s="83"/>
      <c r="Q14" s="84"/>
      <c r="R14" s="83"/>
      <c r="S14" s="83"/>
      <c r="T14" s="83"/>
      <c r="U14" s="151" t="s">
        <v>90</v>
      </c>
      <c r="V14" s="152"/>
      <c r="W14" s="172"/>
      <c r="X14" s="82"/>
      <c r="Y14" s="83"/>
      <c r="Z14" s="84"/>
    </row>
    <row r="15" spans="2:26" ht="13.5" customHeight="1">
      <c r="B15" s="73"/>
      <c r="C15" s="85" t="s">
        <v>86</v>
      </c>
      <c r="D15" s="78"/>
      <c r="E15" s="86"/>
      <c r="F15" s="78" t="s">
        <v>94</v>
      </c>
      <c r="G15" s="78"/>
      <c r="H15" s="78"/>
      <c r="I15" s="85" t="s">
        <v>88</v>
      </c>
      <c r="J15" s="78"/>
      <c r="K15" s="86"/>
      <c r="L15" s="78" t="s">
        <v>95</v>
      </c>
      <c r="M15" s="78"/>
      <c r="N15" s="78"/>
      <c r="O15" s="85" t="s">
        <v>89</v>
      </c>
      <c r="P15" s="78"/>
      <c r="Q15" s="86"/>
      <c r="R15" s="78" t="s">
        <v>96</v>
      </c>
      <c r="S15" s="78"/>
      <c r="T15" s="78"/>
      <c r="U15" s="79" t="s">
        <v>91</v>
      </c>
      <c r="V15" s="80"/>
      <c r="W15" s="81"/>
      <c r="X15" s="85" t="s">
        <v>92</v>
      </c>
      <c r="Y15" s="78"/>
      <c r="Z15" s="86"/>
    </row>
    <row r="16" spans="2:26" ht="16.5" customHeight="1" thickBot="1">
      <c r="B16" s="74" t="s">
        <v>84</v>
      </c>
      <c r="C16" s="62" t="s">
        <v>87</v>
      </c>
      <c r="D16" s="63" t="str">
        <f>"×"&amp;J48</f>
        <v>×0.15</v>
      </c>
      <c r="E16" s="64" t="s">
        <v>85</v>
      </c>
      <c r="F16" s="62"/>
      <c r="G16" s="63"/>
      <c r="H16" s="64" t="s">
        <v>85</v>
      </c>
      <c r="I16" s="62"/>
      <c r="J16" s="65"/>
      <c r="K16" s="64" t="s">
        <v>85</v>
      </c>
      <c r="L16" s="62"/>
      <c r="M16" s="65"/>
      <c r="N16" s="64" t="s">
        <v>85</v>
      </c>
      <c r="O16" s="66"/>
      <c r="P16" s="65"/>
      <c r="Q16" s="64" t="s">
        <v>85</v>
      </c>
      <c r="R16" s="66"/>
      <c r="S16" s="65"/>
      <c r="T16" s="64" t="s">
        <v>85</v>
      </c>
      <c r="U16" s="66"/>
      <c r="V16" s="65"/>
      <c r="W16" s="64" t="s">
        <v>85</v>
      </c>
      <c r="X16" s="62"/>
      <c r="Y16" s="65"/>
      <c r="Z16" s="64" t="s">
        <v>85</v>
      </c>
    </row>
    <row r="17" spans="1:26" ht="15" customHeight="1" thickTop="1">
      <c r="A17" s="67">
        <v>1</v>
      </c>
      <c r="B17" s="37">
        <v>100</v>
      </c>
      <c r="C17" s="38">
        <v>2630</v>
      </c>
      <c r="D17" s="56">
        <f t="shared" ref="D17:D33" si="0">C17*$J$48</f>
        <v>394.5</v>
      </c>
      <c r="E17" s="53">
        <f t="shared" ref="E17:E32" si="1">(C17-C18)/($B17-$B18)</f>
        <v>-6.25</v>
      </c>
      <c r="F17" s="38">
        <v>2960</v>
      </c>
      <c r="G17" s="56">
        <f t="shared" ref="G17:G33" si="2">F17*$J$48</f>
        <v>444</v>
      </c>
      <c r="H17" s="53">
        <f t="shared" ref="H17:H32" si="3">(F17-F18)/($B17-$B18)</f>
        <v>-7.02</v>
      </c>
      <c r="I17" s="38">
        <v>3290</v>
      </c>
      <c r="J17" s="56">
        <f t="shared" ref="J17:J33" si="4">I17*$J$48</f>
        <v>493.5</v>
      </c>
      <c r="K17" s="53">
        <f t="shared" ref="K17:K32" si="5">(I17-I18)/($B17-$B18)</f>
        <v>-7.8</v>
      </c>
      <c r="L17" s="38">
        <v>3618</v>
      </c>
      <c r="M17" s="56">
        <f t="shared" ref="M17:M33" si="6">L17*$J$48</f>
        <v>542.69999999999993</v>
      </c>
      <c r="N17" s="53">
        <f t="shared" ref="N17:N32" si="7">(L17-L18)/($B17-$B18)</f>
        <v>-8.5299999999999994</v>
      </c>
      <c r="O17" s="38">
        <v>3945</v>
      </c>
      <c r="P17" s="56">
        <f t="shared" ref="P17:P33" si="8">O17*$J$48</f>
        <v>591.75</v>
      </c>
      <c r="Q17" s="53">
        <f t="shared" ref="Q17:Q32" si="9">(O17-O18)/($B17-$B18)</f>
        <v>-9.25</v>
      </c>
      <c r="R17" s="38">
        <v>4275</v>
      </c>
      <c r="S17" s="56">
        <f t="shared" ref="S17:S33" si="10">R17*$J$48</f>
        <v>641.25</v>
      </c>
      <c r="T17" s="53">
        <f t="shared" ref="T17:T32" si="11">(R17-R18)/($B17-$B18)</f>
        <v>-10</v>
      </c>
      <c r="U17" s="38">
        <v>4605</v>
      </c>
      <c r="V17" s="56">
        <f t="shared" ref="V17:V33" si="12">U17*$J$48</f>
        <v>690.75</v>
      </c>
      <c r="W17" s="53">
        <f t="shared" ref="W17:W32" si="13">(U17-U18)/($B17-$B18)</f>
        <v>-10.75</v>
      </c>
      <c r="X17" s="38">
        <v>5620</v>
      </c>
      <c r="Y17" s="56">
        <f t="shared" ref="Y17:Y33" si="14">X17*$J$48</f>
        <v>843</v>
      </c>
      <c r="Z17" s="53">
        <f t="shared" ref="Z17:Z32" si="15">(X17-X18)/($B17-$B18)</f>
        <v>-13.45</v>
      </c>
    </row>
    <row r="18" spans="1:26" ht="15" customHeight="1">
      <c r="A18" s="67">
        <v>2</v>
      </c>
      <c r="B18" s="39">
        <v>200</v>
      </c>
      <c r="C18" s="36">
        <v>2005</v>
      </c>
      <c r="D18" s="57">
        <f t="shared" si="0"/>
        <v>300.75</v>
      </c>
      <c r="E18" s="54">
        <f t="shared" si="1"/>
        <v>-2.0666666666666669</v>
      </c>
      <c r="F18" s="36">
        <v>2258</v>
      </c>
      <c r="G18" s="57">
        <f t="shared" si="2"/>
        <v>338.7</v>
      </c>
      <c r="H18" s="54">
        <f t="shared" si="3"/>
        <v>-2.3266666666666667</v>
      </c>
      <c r="I18" s="36">
        <v>2510</v>
      </c>
      <c r="J18" s="57">
        <f t="shared" si="4"/>
        <v>376.5</v>
      </c>
      <c r="K18" s="54">
        <f t="shared" si="5"/>
        <v>-2.5833333333333335</v>
      </c>
      <c r="L18" s="36">
        <v>2765</v>
      </c>
      <c r="M18" s="57">
        <f t="shared" si="6"/>
        <v>414.75</v>
      </c>
      <c r="N18" s="54">
        <f t="shared" si="7"/>
        <v>-2.8566666666666665</v>
      </c>
      <c r="O18" s="36">
        <v>3020</v>
      </c>
      <c r="P18" s="57">
        <f t="shared" si="8"/>
        <v>453</v>
      </c>
      <c r="Q18" s="54">
        <f t="shared" si="9"/>
        <v>-3.1333333333333333</v>
      </c>
      <c r="R18" s="36">
        <v>3275</v>
      </c>
      <c r="S18" s="57">
        <f t="shared" si="10"/>
        <v>491.25</v>
      </c>
      <c r="T18" s="54">
        <f t="shared" si="11"/>
        <v>-3.4066666666666667</v>
      </c>
      <c r="U18" s="36">
        <v>3530</v>
      </c>
      <c r="V18" s="57">
        <f t="shared" si="12"/>
        <v>529.5</v>
      </c>
      <c r="W18" s="54">
        <f t="shared" si="13"/>
        <v>-3.6833333333333331</v>
      </c>
      <c r="X18" s="36">
        <v>4275</v>
      </c>
      <c r="Y18" s="57">
        <f t="shared" si="14"/>
        <v>641.25</v>
      </c>
      <c r="Z18" s="54">
        <f t="shared" si="15"/>
        <v>-4.4000000000000004</v>
      </c>
    </row>
    <row r="19" spans="1:26" ht="15" customHeight="1">
      <c r="A19" s="67">
        <v>3</v>
      </c>
      <c r="B19" s="39">
        <v>500</v>
      </c>
      <c r="C19" s="36">
        <v>1385</v>
      </c>
      <c r="D19" s="57">
        <f t="shared" si="0"/>
        <v>207.75</v>
      </c>
      <c r="E19" s="54">
        <f t="shared" si="1"/>
        <v>-0.68</v>
      </c>
      <c r="F19" s="36">
        <v>1560</v>
      </c>
      <c r="G19" s="57">
        <f t="shared" si="2"/>
        <v>234</v>
      </c>
      <c r="H19" s="54">
        <f t="shared" si="3"/>
        <v>-0.76400000000000001</v>
      </c>
      <c r="I19" s="36">
        <v>1735</v>
      </c>
      <c r="J19" s="57">
        <f t="shared" si="4"/>
        <v>260.25</v>
      </c>
      <c r="K19" s="54">
        <f t="shared" si="5"/>
        <v>-0.85</v>
      </c>
      <c r="L19" s="36">
        <v>1908</v>
      </c>
      <c r="M19" s="57">
        <f t="shared" si="6"/>
        <v>286.2</v>
      </c>
      <c r="N19" s="54">
        <f t="shared" si="7"/>
        <v>-0.93600000000000005</v>
      </c>
      <c r="O19" s="36">
        <v>2080</v>
      </c>
      <c r="P19" s="57">
        <f t="shared" si="8"/>
        <v>312</v>
      </c>
      <c r="Q19" s="54">
        <f t="shared" si="9"/>
        <v>-1.02</v>
      </c>
      <c r="R19" s="36">
        <v>2253</v>
      </c>
      <c r="S19" s="57">
        <f t="shared" si="10"/>
        <v>337.95</v>
      </c>
      <c r="T19" s="54">
        <f t="shared" si="11"/>
        <v>-1.1000000000000001</v>
      </c>
      <c r="U19" s="36">
        <v>2425</v>
      </c>
      <c r="V19" s="57">
        <f t="shared" si="12"/>
        <v>363.75</v>
      </c>
      <c r="W19" s="54">
        <f t="shared" si="13"/>
        <v>-1.18</v>
      </c>
      <c r="X19" s="36">
        <v>2955</v>
      </c>
      <c r="Y19" s="57">
        <f t="shared" si="14"/>
        <v>443.25</v>
      </c>
      <c r="Z19" s="54">
        <f t="shared" si="15"/>
        <v>-1.46</v>
      </c>
    </row>
    <row r="20" spans="1:26" ht="15" customHeight="1">
      <c r="A20" s="67">
        <v>4</v>
      </c>
      <c r="B20" s="39">
        <v>1000</v>
      </c>
      <c r="C20" s="36">
        <v>1045</v>
      </c>
      <c r="D20" s="57">
        <f t="shared" si="0"/>
        <v>156.75</v>
      </c>
      <c r="E20" s="54">
        <f t="shared" si="1"/>
        <v>-0.255</v>
      </c>
      <c r="F20" s="36">
        <v>1178</v>
      </c>
      <c r="G20" s="57">
        <f t="shared" si="2"/>
        <v>176.7</v>
      </c>
      <c r="H20" s="54">
        <f>(F20-F21)/($B20-$B21)</f>
        <v>-0.28799999999999998</v>
      </c>
      <c r="I20" s="36">
        <v>1310</v>
      </c>
      <c r="J20" s="57">
        <f t="shared" si="4"/>
        <v>196.5</v>
      </c>
      <c r="K20" s="54">
        <f t="shared" si="5"/>
        <v>-0.32</v>
      </c>
      <c r="L20" s="36">
        <v>1440</v>
      </c>
      <c r="M20" s="57">
        <f t="shared" si="6"/>
        <v>216</v>
      </c>
      <c r="N20" s="54">
        <f t="shared" si="7"/>
        <v>-0.35199999999999998</v>
      </c>
      <c r="O20" s="36">
        <v>1570</v>
      </c>
      <c r="P20" s="57">
        <f t="shared" si="8"/>
        <v>235.5</v>
      </c>
      <c r="Q20" s="54">
        <f t="shared" si="9"/>
        <v>-0.38500000000000001</v>
      </c>
      <c r="R20" s="36">
        <v>1703</v>
      </c>
      <c r="S20" s="57">
        <f t="shared" si="10"/>
        <v>255.45</v>
      </c>
      <c r="T20" s="54">
        <f t="shared" si="11"/>
        <v>-0.41799999999999998</v>
      </c>
      <c r="U20" s="36">
        <v>1835</v>
      </c>
      <c r="V20" s="57">
        <f t="shared" si="12"/>
        <v>275.25</v>
      </c>
      <c r="W20" s="54">
        <f t="shared" si="13"/>
        <v>-0.45</v>
      </c>
      <c r="X20" s="36">
        <v>2225</v>
      </c>
      <c r="Y20" s="57">
        <f t="shared" si="14"/>
        <v>333.75</v>
      </c>
      <c r="Z20" s="54">
        <f t="shared" si="15"/>
        <v>-0.54</v>
      </c>
    </row>
    <row r="21" spans="1:26" ht="15" customHeight="1">
      <c r="A21" s="67">
        <v>5</v>
      </c>
      <c r="B21" s="39">
        <v>2000</v>
      </c>
      <c r="C21" s="36">
        <v>790</v>
      </c>
      <c r="D21" s="57">
        <f t="shared" si="0"/>
        <v>118.5</v>
      </c>
      <c r="E21" s="54">
        <f t="shared" si="1"/>
        <v>-0.115</v>
      </c>
      <c r="F21" s="36">
        <v>890</v>
      </c>
      <c r="G21" s="57">
        <f t="shared" si="2"/>
        <v>133.5</v>
      </c>
      <c r="H21" s="54">
        <f t="shared" si="3"/>
        <v>-0.13200000000000001</v>
      </c>
      <c r="I21" s="36">
        <v>990</v>
      </c>
      <c r="J21" s="57">
        <f t="shared" si="4"/>
        <v>148.5</v>
      </c>
      <c r="K21" s="54">
        <f t="shared" si="5"/>
        <v>-0.15</v>
      </c>
      <c r="L21" s="36">
        <v>1088</v>
      </c>
      <c r="M21" s="57">
        <f t="shared" si="6"/>
        <v>163.19999999999999</v>
      </c>
      <c r="N21" s="54">
        <f t="shared" si="7"/>
        <v>-0.16300000000000001</v>
      </c>
      <c r="O21" s="36">
        <v>1185</v>
      </c>
      <c r="P21" s="57">
        <f t="shared" si="8"/>
        <v>177.75</v>
      </c>
      <c r="Q21" s="54">
        <f t="shared" si="9"/>
        <v>-0.17499999999999999</v>
      </c>
      <c r="R21" s="36">
        <v>1285</v>
      </c>
      <c r="S21" s="57">
        <f t="shared" si="10"/>
        <v>192.75</v>
      </c>
      <c r="T21" s="54">
        <f t="shared" si="11"/>
        <v>-0.19</v>
      </c>
      <c r="U21" s="36">
        <v>1385</v>
      </c>
      <c r="V21" s="57">
        <f t="shared" si="12"/>
        <v>207.75</v>
      </c>
      <c r="W21" s="54">
        <f t="shared" si="13"/>
        <v>-0.20499999999999999</v>
      </c>
      <c r="X21" s="36">
        <v>1685</v>
      </c>
      <c r="Y21" s="57">
        <f t="shared" si="14"/>
        <v>252.75</v>
      </c>
      <c r="Z21" s="54">
        <f t="shared" si="15"/>
        <v>-0.255</v>
      </c>
    </row>
    <row r="22" spans="1:26" ht="15" customHeight="1">
      <c r="A22" s="67">
        <v>6</v>
      </c>
      <c r="B22" s="39">
        <v>3000</v>
      </c>
      <c r="C22" s="36">
        <v>675</v>
      </c>
      <c r="D22" s="57">
        <f t="shared" si="0"/>
        <v>101.25</v>
      </c>
      <c r="E22" s="54">
        <f t="shared" si="1"/>
        <v>-7.4999999999999997E-2</v>
      </c>
      <c r="F22" s="36">
        <v>758</v>
      </c>
      <c r="G22" s="57">
        <f t="shared" si="2"/>
        <v>113.7</v>
      </c>
      <c r="H22" s="54">
        <f t="shared" si="3"/>
        <v>-8.3000000000000004E-2</v>
      </c>
      <c r="I22" s="36">
        <v>840</v>
      </c>
      <c r="J22" s="57">
        <f t="shared" si="4"/>
        <v>126</v>
      </c>
      <c r="K22" s="54">
        <f t="shared" si="5"/>
        <v>-0.09</v>
      </c>
      <c r="L22" s="36">
        <v>925</v>
      </c>
      <c r="M22" s="57">
        <f t="shared" si="6"/>
        <v>138.75</v>
      </c>
      <c r="N22" s="54">
        <f t="shared" si="7"/>
        <v>-0.1</v>
      </c>
      <c r="O22" s="36">
        <v>1010</v>
      </c>
      <c r="P22" s="57">
        <f t="shared" si="8"/>
        <v>151.5</v>
      </c>
      <c r="Q22" s="54">
        <f t="shared" si="9"/>
        <v>-0.11</v>
      </c>
      <c r="R22" s="36">
        <v>1095</v>
      </c>
      <c r="S22" s="57">
        <f t="shared" si="10"/>
        <v>164.25</v>
      </c>
      <c r="T22" s="54">
        <f t="shared" si="11"/>
        <v>-0.12</v>
      </c>
      <c r="U22" s="36">
        <v>1180</v>
      </c>
      <c r="V22" s="57">
        <f t="shared" si="12"/>
        <v>177</v>
      </c>
      <c r="W22" s="54">
        <f t="shared" si="13"/>
        <v>-0.13</v>
      </c>
      <c r="X22" s="36">
        <v>1430</v>
      </c>
      <c r="Y22" s="57">
        <f t="shared" si="14"/>
        <v>214.5</v>
      </c>
      <c r="Z22" s="54">
        <f t="shared" si="15"/>
        <v>-0.155</v>
      </c>
    </row>
    <row r="23" spans="1:26" ht="15" customHeight="1">
      <c r="A23" s="67">
        <v>7</v>
      </c>
      <c r="B23" s="39">
        <v>4000</v>
      </c>
      <c r="C23" s="36">
        <v>600</v>
      </c>
      <c r="D23" s="57">
        <f t="shared" si="0"/>
        <v>90</v>
      </c>
      <c r="E23" s="54">
        <f t="shared" si="1"/>
        <v>-5.5E-2</v>
      </c>
      <c r="F23" s="36">
        <v>675</v>
      </c>
      <c r="G23" s="57">
        <f t="shared" si="2"/>
        <v>101.25</v>
      </c>
      <c r="H23" s="54">
        <f t="shared" si="3"/>
        <v>-0.06</v>
      </c>
      <c r="I23" s="36">
        <v>750</v>
      </c>
      <c r="J23" s="57">
        <f t="shared" si="4"/>
        <v>112.5</v>
      </c>
      <c r="K23" s="54">
        <f t="shared" si="5"/>
        <v>-6.5000000000000002E-2</v>
      </c>
      <c r="L23" s="36">
        <v>825</v>
      </c>
      <c r="M23" s="57">
        <f t="shared" si="6"/>
        <v>123.75</v>
      </c>
      <c r="N23" s="54">
        <f t="shared" si="7"/>
        <v>-7.1999999999999995E-2</v>
      </c>
      <c r="O23" s="36">
        <v>900</v>
      </c>
      <c r="P23" s="57">
        <f t="shared" si="8"/>
        <v>135</v>
      </c>
      <c r="Q23" s="54">
        <f t="shared" si="9"/>
        <v>-0.08</v>
      </c>
      <c r="R23" s="36">
        <v>975</v>
      </c>
      <c r="S23" s="57">
        <f t="shared" si="10"/>
        <v>146.25</v>
      </c>
      <c r="T23" s="54">
        <f t="shared" si="11"/>
        <v>-8.5000000000000006E-2</v>
      </c>
      <c r="U23" s="36">
        <v>1050</v>
      </c>
      <c r="V23" s="57">
        <f t="shared" si="12"/>
        <v>157.5</v>
      </c>
      <c r="W23" s="54">
        <f t="shared" si="13"/>
        <v>-0.09</v>
      </c>
      <c r="X23" s="36">
        <v>1275</v>
      </c>
      <c r="Y23" s="57">
        <f t="shared" si="14"/>
        <v>191.25</v>
      </c>
      <c r="Z23" s="54">
        <f t="shared" si="15"/>
        <v>-0.11</v>
      </c>
    </row>
    <row r="24" spans="1:26" ht="15" customHeight="1">
      <c r="A24" s="67">
        <v>8</v>
      </c>
      <c r="B24" s="39">
        <v>5000</v>
      </c>
      <c r="C24" s="36">
        <v>545</v>
      </c>
      <c r="D24" s="57">
        <f t="shared" si="0"/>
        <v>81.75</v>
      </c>
      <c r="E24" s="54">
        <f t="shared" si="1"/>
        <v>-3.5000000000000003E-2</v>
      </c>
      <c r="F24" s="36">
        <v>615</v>
      </c>
      <c r="G24" s="57">
        <f t="shared" si="2"/>
        <v>92.25</v>
      </c>
      <c r="H24" s="54">
        <f t="shared" si="3"/>
        <v>-4.2000000000000003E-2</v>
      </c>
      <c r="I24" s="36">
        <v>685</v>
      </c>
      <c r="J24" s="57">
        <f t="shared" si="4"/>
        <v>102.75</v>
      </c>
      <c r="K24" s="54">
        <f t="shared" si="5"/>
        <v>-0.05</v>
      </c>
      <c r="L24" s="36">
        <v>753</v>
      </c>
      <c r="M24" s="57">
        <f t="shared" si="6"/>
        <v>112.95</v>
      </c>
      <c r="N24" s="54">
        <f t="shared" si="7"/>
        <v>-5.2999999999999999E-2</v>
      </c>
      <c r="O24" s="36">
        <v>820</v>
      </c>
      <c r="P24" s="57">
        <f t="shared" si="8"/>
        <v>123</v>
      </c>
      <c r="Q24" s="54">
        <f t="shared" si="9"/>
        <v>-5.5E-2</v>
      </c>
      <c r="R24" s="36">
        <v>890</v>
      </c>
      <c r="S24" s="57">
        <f t="shared" si="10"/>
        <v>133.5</v>
      </c>
      <c r="T24" s="54">
        <f t="shared" si="11"/>
        <v>-6.2E-2</v>
      </c>
      <c r="U24" s="36">
        <v>960</v>
      </c>
      <c r="V24" s="57">
        <f t="shared" si="12"/>
        <v>144</v>
      </c>
      <c r="W24" s="54">
        <f t="shared" si="13"/>
        <v>-7.0000000000000007E-2</v>
      </c>
      <c r="X24" s="36">
        <v>1165</v>
      </c>
      <c r="Y24" s="57">
        <f t="shared" si="14"/>
        <v>174.75</v>
      </c>
      <c r="Z24" s="54">
        <f t="shared" si="15"/>
        <v>-8.5000000000000006E-2</v>
      </c>
    </row>
    <row r="25" spans="1:26" ht="15" customHeight="1">
      <c r="A25" s="67">
        <v>9</v>
      </c>
      <c r="B25" s="39">
        <v>6000</v>
      </c>
      <c r="C25" s="36">
        <v>510</v>
      </c>
      <c r="D25" s="57">
        <f t="shared" si="0"/>
        <v>76.5</v>
      </c>
      <c r="E25" s="54">
        <f t="shared" si="1"/>
        <v>-0.03</v>
      </c>
      <c r="F25" s="36">
        <v>573</v>
      </c>
      <c r="G25" s="57">
        <f t="shared" si="2"/>
        <v>85.95</v>
      </c>
      <c r="H25" s="54">
        <f t="shared" si="3"/>
        <v>-3.3000000000000002E-2</v>
      </c>
      <c r="I25" s="36">
        <v>635</v>
      </c>
      <c r="J25" s="57">
        <f t="shared" si="4"/>
        <v>95.25</v>
      </c>
      <c r="K25" s="54">
        <f t="shared" si="5"/>
        <v>-3.5000000000000003E-2</v>
      </c>
      <c r="L25" s="36">
        <v>700</v>
      </c>
      <c r="M25" s="57">
        <f t="shared" si="6"/>
        <v>105</v>
      </c>
      <c r="N25" s="54">
        <f t="shared" si="7"/>
        <v>-0.04</v>
      </c>
      <c r="O25" s="36">
        <v>765</v>
      </c>
      <c r="P25" s="57">
        <f t="shared" si="8"/>
        <v>114.75</v>
      </c>
      <c r="Q25" s="54">
        <f t="shared" si="9"/>
        <v>-4.4999999999999998E-2</v>
      </c>
      <c r="R25" s="36">
        <v>828</v>
      </c>
      <c r="S25" s="57">
        <f t="shared" si="10"/>
        <v>124.19999999999999</v>
      </c>
      <c r="T25" s="54">
        <f t="shared" si="11"/>
        <v>-4.8000000000000001E-2</v>
      </c>
      <c r="U25" s="36">
        <v>890</v>
      </c>
      <c r="V25" s="57">
        <f t="shared" si="12"/>
        <v>133.5</v>
      </c>
      <c r="W25" s="54">
        <f t="shared" si="13"/>
        <v>-0.05</v>
      </c>
      <c r="X25" s="36">
        <v>1080</v>
      </c>
      <c r="Y25" s="57">
        <f t="shared" si="14"/>
        <v>162</v>
      </c>
      <c r="Z25" s="54">
        <f t="shared" si="15"/>
        <v>-0.06</v>
      </c>
    </row>
    <row r="26" spans="1:26" ht="15" customHeight="1">
      <c r="A26" s="67">
        <v>10</v>
      </c>
      <c r="B26" s="39">
        <v>7000</v>
      </c>
      <c r="C26" s="36">
        <v>480</v>
      </c>
      <c r="D26" s="57">
        <f t="shared" si="0"/>
        <v>72</v>
      </c>
      <c r="E26" s="54">
        <f t="shared" si="1"/>
        <v>-2.5000000000000001E-2</v>
      </c>
      <c r="F26" s="36">
        <v>540</v>
      </c>
      <c r="G26" s="57">
        <f t="shared" si="2"/>
        <v>81</v>
      </c>
      <c r="H26" s="54">
        <f t="shared" si="3"/>
        <v>-0.03</v>
      </c>
      <c r="I26" s="36">
        <v>600</v>
      </c>
      <c r="J26" s="57">
        <f t="shared" si="4"/>
        <v>90</v>
      </c>
      <c r="K26" s="54">
        <f t="shared" si="5"/>
        <v>-3.5000000000000003E-2</v>
      </c>
      <c r="L26" s="36">
        <v>660</v>
      </c>
      <c r="M26" s="57">
        <f t="shared" si="6"/>
        <v>99</v>
      </c>
      <c r="N26" s="54">
        <f t="shared" si="7"/>
        <v>-3.6999999999999998E-2</v>
      </c>
      <c r="O26" s="36">
        <v>720</v>
      </c>
      <c r="P26" s="57">
        <f t="shared" si="8"/>
        <v>108</v>
      </c>
      <c r="Q26" s="54">
        <f t="shared" si="9"/>
        <v>-0.04</v>
      </c>
      <c r="R26" s="36">
        <v>780</v>
      </c>
      <c r="S26" s="57">
        <f t="shared" si="10"/>
        <v>117</v>
      </c>
      <c r="T26" s="54">
        <f t="shared" si="11"/>
        <v>-4.2000000000000003E-2</v>
      </c>
      <c r="U26" s="36">
        <v>840</v>
      </c>
      <c r="V26" s="57">
        <f t="shared" si="12"/>
        <v>126</v>
      </c>
      <c r="W26" s="54">
        <f t="shared" si="13"/>
        <v>-4.4999999999999998E-2</v>
      </c>
      <c r="X26" s="36">
        <v>1020</v>
      </c>
      <c r="Y26" s="57">
        <f t="shared" si="14"/>
        <v>153</v>
      </c>
      <c r="Z26" s="54">
        <f t="shared" si="15"/>
        <v>-5.5E-2</v>
      </c>
    </row>
    <row r="27" spans="1:26" ht="15" customHeight="1">
      <c r="A27" s="67">
        <v>11</v>
      </c>
      <c r="B27" s="39">
        <v>8000</v>
      </c>
      <c r="C27" s="36">
        <v>455</v>
      </c>
      <c r="D27" s="57">
        <f t="shared" si="0"/>
        <v>68.25</v>
      </c>
      <c r="E27" s="54">
        <f t="shared" si="1"/>
        <v>-2.5000000000000001E-2</v>
      </c>
      <c r="F27" s="36">
        <v>510</v>
      </c>
      <c r="G27" s="57">
        <f t="shared" si="2"/>
        <v>76.5</v>
      </c>
      <c r="H27" s="54">
        <f t="shared" si="3"/>
        <v>-2.5000000000000001E-2</v>
      </c>
      <c r="I27" s="36">
        <v>565</v>
      </c>
      <c r="J27" s="57">
        <f t="shared" si="4"/>
        <v>84.75</v>
      </c>
      <c r="K27" s="54">
        <f t="shared" si="5"/>
        <v>-2.5000000000000001E-2</v>
      </c>
      <c r="L27" s="36">
        <v>623</v>
      </c>
      <c r="M27" s="57">
        <f t="shared" si="6"/>
        <v>93.45</v>
      </c>
      <c r="N27" s="54">
        <f t="shared" si="7"/>
        <v>-2.8000000000000001E-2</v>
      </c>
      <c r="O27" s="36">
        <v>680</v>
      </c>
      <c r="P27" s="57">
        <f t="shared" si="8"/>
        <v>102</v>
      </c>
      <c r="Q27" s="54">
        <f t="shared" si="9"/>
        <v>-0.03</v>
      </c>
      <c r="R27" s="36">
        <v>738</v>
      </c>
      <c r="S27" s="57">
        <f t="shared" si="10"/>
        <v>110.7</v>
      </c>
      <c r="T27" s="54">
        <f t="shared" si="11"/>
        <v>-3.5000000000000003E-2</v>
      </c>
      <c r="U27" s="36">
        <v>795</v>
      </c>
      <c r="V27" s="57">
        <f t="shared" si="12"/>
        <v>119.25</v>
      </c>
      <c r="W27" s="54">
        <f t="shared" si="13"/>
        <v>-0.04</v>
      </c>
      <c r="X27" s="36">
        <v>965</v>
      </c>
      <c r="Y27" s="57">
        <f t="shared" si="14"/>
        <v>144.75</v>
      </c>
      <c r="Z27" s="54">
        <f t="shared" si="15"/>
        <v>-4.4999999999999998E-2</v>
      </c>
    </row>
    <row r="28" spans="1:26" ht="15" customHeight="1">
      <c r="A28" s="67">
        <v>12</v>
      </c>
      <c r="B28" s="39">
        <v>9000</v>
      </c>
      <c r="C28" s="36">
        <v>430</v>
      </c>
      <c r="D28" s="57">
        <f t="shared" si="0"/>
        <v>64.5</v>
      </c>
      <c r="E28" s="54">
        <f t="shared" si="1"/>
        <v>-1.4999999999999999E-2</v>
      </c>
      <c r="F28" s="36">
        <v>485</v>
      </c>
      <c r="G28" s="57">
        <f t="shared" si="2"/>
        <v>72.75</v>
      </c>
      <c r="H28" s="54">
        <f t="shared" si="3"/>
        <v>-1.7000000000000001E-2</v>
      </c>
      <c r="I28" s="36">
        <v>540</v>
      </c>
      <c r="J28" s="57">
        <f t="shared" si="4"/>
        <v>81</v>
      </c>
      <c r="K28" s="54">
        <f t="shared" si="5"/>
        <v>-0.02</v>
      </c>
      <c r="L28" s="36">
        <v>595</v>
      </c>
      <c r="M28" s="57">
        <f t="shared" si="6"/>
        <v>89.25</v>
      </c>
      <c r="N28" s="54">
        <f t="shared" si="7"/>
        <v>-2.5000000000000001E-2</v>
      </c>
      <c r="O28" s="36">
        <v>650</v>
      </c>
      <c r="P28" s="57">
        <f t="shared" si="8"/>
        <v>97.5</v>
      </c>
      <c r="Q28" s="54">
        <f t="shared" si="9"/>
        <v>-0.03</v>
      </c>
      <c r="R28" s="36">
        <v>703</v>
      </c>
      <c r="S28" s="57">
        <f t="shared" si="10"/>
        <v>105.45</v>
      </c>
      <c r="T28" s="54">
        <f t="shared" si="11"/>
        <v>-0.03</v>
      </c>
      <c r="U28" s="36">
        <v>755</v>
      </c>
      <c r="V28" s="57">
        <f t="shared" si="12"/>
        <v>113.25</v>
      </c>
      <c r="W28" s="54">
        <f t="shared" si="13"/>
        <v>-0.03</v>
      </c>
      <c r="X28" s="36">
        <v>920</v>
      </c>
      <c r="Y28" s="57">
        <f t="shared" si="14"/>
        <v>138</v>
      </c>
      <c r="Z28" s="54">
        <f t="shared" si="15"/>
        <v>-0.04</v>
      </c>
    </row>
    <row r="29" spans="1:26" ht="15" customHeight="1">
      <c r="A29" s="67">
        <v>13</v>
      </c>
      <c r="B29" s="39">
        <v>10000</v>
      </c>
      <c r="C29" s="36">
        <v>415</v>
      </c>
      <c r="D29" s="57">
        <f t="shared" si="0"/>
        <v>62.25</v>
      </c>
      <c r="E29" s="54">
        <f t="shared" si="1"/>
        <v>-1.2999999999999999E-2</v>
      </c>
      <c r="F29" s="36">
        <v>468</v>
      </c>
      <c r="G29" s="57">
        <f t="shared" si="2"/>
        <v>70.2</v>
      </c>
      <c r="H29" s="54">
        <f t="shared" si="3"/>
        <v>-1.46E-2</v>
      </c>
      <c r="I29" s="36">
        <v>520</v>
      </c>
      <c r="J29" s="57">
        <f t="shared" si="4"/>
        <v>78</v>
      </c>
      <c r="K29" s="54">
        <f t="shared" si="5"/>
        <v>-1.6E-2</v>
      </c>
      <c r="L29" s="36">
        <v>570</v>
      </c>
      <c r="M29" s="57">
        <f t="shared" si="6"/>
        <v>85.5</v>
      </c>
      <c r="N29" s="54">
        <f t="shared" si="7"/>
        <v>-1.7000000000000001E-2</v>
      </c>
      <c r="O29" s="36">
        <v>620</v>
      </c>
      <c r="P29" s="57">
        <f t="shared" si="8"/>
        <v>93</v>
      </c>
      <c r="Q29" s="54">
        <f t="shared" si="9"/>
        <v>-1.7999999999999999E-2</v>
      </c>
      <c r="R29" s="36">
        <v>673</v>
      </c>
      <c r="S29" s="57">
        <f t="shared" si="10"/>
        <v>100.95</v>
      </c>
      <c r="T29" s="54">
        <f t="shared" si="11"/>
        <v>-0.02</v>
      </c>
      <c r="U29" s="36">
        <v>725</v>
      </c>
      <c r="V29" s="57">
        <f t="shared" si="12"/>
        <v>108.75</v>
      </c>
      <c r="W29" s="54">
        <f t="shared" si="13"/>
        <v>-2.1999999999999999E-2</v>
      </c>
      <c r="X29" s="36">
        <v>880</v>
      </c>
      <c r="Y29" s="57">
        <f t="shared" si="14"/>
        <v>132</v>
      </c>
      <c r="Z29" s="54">
        <f t="shared" si="15"/>
        <v>-2.5999999999999999E-2</v>
      </c>
    </row>
    <row r="30" spans="1:26" ht="15" customHeight="1">
      <c r="A30" s="67">
        <v>14</v>
      </c>
      <c r="B30" s="39">
        <v>15000</v>
      </c>
      <c r="C30" s="36">
        <v>350</v>
      </c>
      <c r="D30" s="57">
        <f t="shared" si="0"/>
        <v>52.5</v>
      </c>
      <c r="E30" s="54">
        <f t="shared" si="1"/>
        <v>-7.0000000000000001E-3</v>
      </c>
      <c r="F30" s="36">
        <v>395</v>
      </c>
      <c r="G30" s="57">
        <f t="shared" si="2"/>
        <v>59.25</v>
      </c>
      <c r="H30" s="54">
        <f t="shared" si="3"/>
        <v>-8.3999999999999995E-3</v>
      </c>
      <c r="I30" s="36">
        <v>440</v>
      </c>
      <c r="J30" s="57">
        <f t="shared" si="4"/>
        <v>66</v>
      </c>
      <c r="K30" s="54">
        <f t="shared" si="5"/>
        <v>-0.01</v>
      </c>
      <c r="L30" s="36">
        <v>485</v>
      </c>
      <c r="M30" s="57">
        <f t="shared" si="6"/>
        <v>72.75</v>
      </c>
      <c r="N30" s="54">
        <f t="shared" si="7"/>
        <v>-1.0999999999999999E-2</v>
      </c>
      <c r="O30" s="36">
        <v>530</v>
      </c>
      <c r="P30" s="57">
        <f t="shared" si="8"/>
        <v>79.5</v>
      </c>
      <c r="Q30" s="54">
        <f t="shared" si="9"/>
        <v>-1.2E-2</v>
      </c>
      <c r="R30" s="36">
        <v>573</v>
      </c>
      <c r="S30" s="57">
        <f t="shared" si="10"/>
        <v>85.95</v>
      </c>
      <c r="T30" s="54">
        <f t="shared" si="11"/>
        <v>-1.26E-2</v>
      </c>
      <c r="U30" s="36">
        <v>615</v>
      </c>
      <c r="V30" s="57">
        <f t="shared" si="12"/>
        <v>92.25</v>
      </c>
      <c r="W30" s="54">
        <f t="shared" si="13"/>
        <v>-1.2999999999999999E-2</v>
      </c>
      <c r="X30" s="36">
        <v>750</v>
      </c>
      <c r="Y30" s="57">
        <f t="shared" si="14"/>
        <v>112.5</v>
      </c>
      <c r="Z30" s="54">
        <f t="shared" si="15"/>
        <v>-1.7000000000000001E-2</v>
      </c>
    </row>
    <row r="31" spans="1:26" ht="15" customHeight="1">
      <c r="A31" s="67">
        <v>15</v>
      </c>
      <c r="B31" s="39">
        <v>20000</v>
      </c>
      <c r="C31" s="36">
        <v>315</v>
      </c>
      <c r="D31" s="57">
        <f t="shared" si="0"/>
        <v>47.25</v>
      </c>
      <c r="E31" s="54">
        <f t="shared" si="1"/>
        <v>-6.0000000000000001E-3</v>
      </c>
      <c r="F31" s="36">
        <v>353</v>
      </c>
      <c r="G31" s="57">
        <f t="shared" si="2"/>
        <v>52.949999999999996</v>
      </c>
      <c r="H31" s="54">
        <f t="shared" si="3"/>
        <v>-6.0000000000000001E-3</v>
      </c>
      <c r="I31" s="36">
        <v>390</v>
      </c>
      <c r="J31" s="57">
        <f t="shared" si="4"/>
        <v>58.5</v>
      </c>
      <c r="K31" s="54">
        <f t="shared" si="5"/>
        <v>-6.0000000000000001E-3</v>
      </c>
      <c r="L31" s="36">
        <v>430</v>
      </c>
      <c r="M31" s="57">
        <f t="shared" si="6"/>
        <v>64.5</v>
      </c>
      <c r="N31" s="54">
        <f t="shared" si="7"/>
        <v>-7.0000000000000001E-3</v>
      </c>
      <c r="O31" s="36">
        <v>470</v>
      </c>
      <c r="P31" s="57">
        <f t="shared" si="8"/>
        <v>70.5</v>
      </c>
      <c r="Q31" s="54">
        <f t="shared" si="9"/>
        <v>-8.0000000000000002E-3</v>
      </c>
      <c r="R31" s="36">
        <v>510</v>
      </c>
      <c r="S31" s="57">
        <f t="shared" si="10"/>
        <v>76.5</v>
      </c>
      <c r="T31" s="54">
        <f t="shared" si="11"/>
        <v>-8.9999999999999993E-3</v>
      </c>
      <c r="U31" s="36">
        <v>550</v>
      </c>
      <c r="V31" s="57">
        <f t="shared" si="12"/>
        <v>82.5</v>
      </c>
      <c r="W31" s="54">
        <f t="shared" si="13"/>
        <v>-0.01</v>
      </c>
      <c r="X31" s="36">
        <v>665</v>
      </c>
      <c r="Y31" s="57">
        <f t="shared" si="14"/>
        <v>99.75</v>
      </c>
      <c r="Z31" s="54">
        <f t="shared" si="15"/>
        <v>-1.0999999999999999E-2</v>
      </c>
    </row>
    <row r="32" spans="1:26" ht="15" customHeight="1">
      <c r="A32" s="67">
        <v>16</v>
      </c>
      <c r="B32" s="39">
        <v>25000</v>
      </c>
      <c r="C32" s="36">
        <v>285</v>
      </c>
      <c r="D32" s="57">
        <f t="shared" si="0"/>
        <v>42.75</v>
      </c>
      <c r="E32" s="54">
        <f t="shared" si="1"/>
        <v>-4.0000000000000001E-3</v>
      </c>
      <c r="F32" s="36">
        <v>323</v>
      </c>
      <c r="G32" s="57">
        <f t="shared" si="2"/>
        <v>48.449999999999996</v>
      </c>
      <c r="H32" s="54">
        <f t="shared" si="3"/>
        <v>-4.5999999999999999E-3</v>
      </c>
      <c r="I32" s="36">
        <v>360</v>
      </c>
      <c r="J32" s="57">
        <f t="shared" si="4"/>
        <v>54</v>
      </c>
      <c r="K32" s="54">
        <f t="shared" si="5"/>
        <v>-5.0000000000000001E-3</v>
      </c>
      <c r="L32" s="36">
        <v>395</v>
      </c>
      <c r="M32" s="57">
        <f t="shared" si="6"/>
        <v>59.25</v>
      </c>
      <c r="N32" s="54">
        <f t="shared" si="7"/>
        <v>-5.4000000000000003E-3</v>
      </c>
      <c r="O32" s="36">
        <v>430</v>
      </c>
      <c r="P32" s="57">
        <f t="shared" si="8"/>
        <v>64.5</v>
      </c>
      <c r="Q32" s="54">
        <f t="shared" si="9"/>
        <v>-6.0000000000000001E-3</v>
      </c>
      <c r="R32" s="36">
        <v>465</v>
      </c>
      <c r="S32" s="57">
        <f t="shared" si="10"/>
        <v>69.75</v>
      </c>
      <c r="T32" s="54">
        <f t="shared" si="11"/>
        <v>-6.4000000000000003E-3</v>
      </c>
      <c r="U32" s="36">
        <v>500</v>
      </c>
      <c r="V32" s="57">
        <f t="shared" si="12"/>
        <v>75</v>
      </c>
      <c r="W32" s="54">
        <f t="shared" si="13"/>
        <v>-7.0000000000000001E-3</v>
      </c>
      <c r="X32" s="36">
        <v>610</v>
      </c>
      <c r="Y32" s="57">
        <f t="shared" si="14"/>
        <v>91.5</v>
      </c>
      <c r="Z32" s="54">
        <f t="shared" si="15"/>
        <v>-8.9999999999999993E-3</v>
      </c>
    </row>
    <row r="33" spans="1:34" ht="15" customHeight="1">
      <c r="A33" s="67">
        <v>17</v>
      </c>
      <c r="B33" s="39">
        <v>30000</v>
      </c>
      <c r="C33" s="36">
        <v>265</v>
      </c>
      <c r="D33" s="57">
        <f t="shared" si="0"/>
        <v>39.75</v>
      </c>
      <c r="E33" s="54"/>
      <c r="F33" s="36">
        <v>300</v>
      </c>
      <c r="G33" s="57">
        <f t="shared" si="2"/>
        <v>45</v>
      </c>
      <c r="H33" s="54"/>
      <c r="I33" s="36">
        <v>335</v>
      </c>
      <c r="J33" s="57">
        <f t="shared" si="4"/>
        <v>50.25</v>
      </c>
      <c r="K33" s="54"/>
      <c r="L33" s="36">
        <v>368</v>
      </c>
      <c r="M33" s="57">
        <f t="shared" si="6"/>
        <v>55.199999999999996</v>
      </c>
      <c r="N33" s="54"/>
      <c r="O33" s="36">
        <v>400</v>
      </c>
      <c r="P33" s="57">
        <f t="shared" si="8"/>
        <v>60</v>
      </c>
      <c r="Q33" s="54"/>
      <c r="R33" s="36">
        <v>433</v>
      </c>
      <c r="S33" s="57">
        <f t="shared" si="10"/>
        <v>64.95</v>
      </c>
      <c r="T33" s="54"/>
      <c r="U33" s="36">
        <v>465</v>
      </c>
      <c r="V33" s="57">
        <f t="shared" si="12"/>
        <v>69.75</v>
      </c>
      <c r="W33" s="54"/>
      <c r="X33" s="36">
        <v>565</v>
      </c>
      <c r="Y33" s="57">
        <f t="shared" si="14"/>
        <v>84.75</v>
      </c>
      <c r="Z33" s="54"/>
    </row>
    <row r="34" spans="1:34" ht="16.5" hidden="1" customHeight="1">
      <c r="A34" s="67">
        <v>18</v>
      </c>
      <c r="B34" s="39">
        <v>35000</v>
      </c>
      <c r="C34" s="36"/>
      <c r="D34" s="51"/>
      <c r="E34" s="54">
        <f t="shared" ref="E34:E45" si="16">(C34-C35)/($B34-$B35)</f>
        <v>0</v>
      </c>
      <c r="F34" s="36"/>
      <c r="G34" s="51"/>
      <c r="H34" s="54">
        <f t="shared" ref="H34:H45" si="17">(F34-F35)/($B34-$B35)</f>
        <v>0</v>
      </c>
      <c r="I34" s="36"/>
      <c r="J34" s="50"/>
      <c r="K34" s="54">
        <f t="shared" ref="K34:K45" si="18">(I34-I35)/($B34-$B35)</f>
        <v>0</v>
      </c>
      <c r="L34" s="36"/>
      <c r="M34" s="50"/>
      <c r="N34" s="54">
        <f t="shared" ref="N34:N45" si="19">(L34-L35)/($B34-$B35)</f>
        <v>0</v>
      </c>
      <c r="O34" s="36"/>
      <c r="P34" s="51"/>
      <c r="Q34" s="54">
        <f t="shared" ref="Q34:Q45" si="20">(O34-O35)/($B34-$B35)</f>
        <v>0</v>
      </c>
      <c r="R34" s="36"/>
      <c r="S34" s="51"/>
      <c r="T34" s="54">
        <f t="shared" ref="T34:T45" si="21">(R34-R35)/($B34-$B35)</f>
        <v>0</v>
      </c>
      <c r="U34" s="36"/>
      <c r="V34" s="51"/>
      <c r="W34" s="54">
        <f t="shared" ref="W34:W45" si="22">(U34-U35)/($B34-$B35)</f>
        <v>0</v>
      </c>
      <c r="X34" s="36"/>
      <c r="Y34" s="51"/>
      <c r="Z34" s="54"/>
      <c r="AB34" s="68"/>
      <c r="AC34" s="69"/>
      <c r="AD34" s="69"/>
      <c r="AE34" s="69"/>
      <c r="AF34" s="69"/>
      <c r="AG34" s="69"/>
      <c r="AH34" s="69"/>
    </row>
    <row r="35" spans="1:34" ht="16.5" hidden="1" customHeight="1">
      <c r="A35" s="67">
        <v>19</v>
      </c>
      <c r="B35" s="39">
        <v>40000</v>
      </c>
      <c r="C35" s="36"/>
      <c r="D35" s="51"/>
      <c r="E35" s="54">
        <f t="shared" si="16"/>
        <v>0</v>
      </c>
      <c r="F35" s="36"/>
      <c r="G35" s="51"/>
      <c r="H35" s="54">
        <f t="shared" si="17"/>
        <v>0</v>
      </c>
      <c r="I35" s="36"/>
      <c r="J35" s="50"/>
      <c r="K35" s="54">
        <f t="shared" si="18"/>
        <v>0</v>
      </c>
      <c r="L35" s="36"/>
      <c r="M35" s="50"/>
      <c r="N35" s="54">
        <f t="shared" si="19"/>
        <v>0</v>
      </c>
      <c r="O35" s="36"/>
      <c r="P35" s="51"/>
      <c r="Q35" s="54">
        <f t="shared" si="20"/>
        <v>0</v>
      </c>
      <c r="R35" s="36"/>
      <c r="S35" s="51"/>
      <c r="T35" s="54">
        <f t="shared" si="21"/>
        <v>0</v>
      </c>
      <c r="U35" s="36"/>
      <c r="V35" s="51"/>
      <c r="W35" s="54">
        <f t="shared" si="22"/>
        <v>0</v>
      </c>
      <c r="X35" s="36"/>
      <c r="Y35" s="51"/>
      <c r="Z35" s="54"/>
      <c r="AB35" s="68"/>
      <c r="AC35" s="69"/>
      <c r="AD35" s="69"/>
      <c r="AE35" s="69"/>
      <c r="AF35" s="69"/>
      <c r="AG35" s="69"/>
      <c r="AH35" s="69"/>
    </row>
    <row r="36" spans="1:34" ht="16.5" hidden="1" customHeight="1">
      <c r="A36" s="67">
        <v>20</v>
      </c>
      <c r="B36" s="39">
        <v>45000</v>
      </c>
      <c r="C36" s="36"/>
      <c r="D36" s="51"/>
      <c r="E36" s="54">
        <f t="shared" si="16"/>
        <v>0</v>
      </c>
      <c r="F36" s="36"/>
      <c r="G36" s="51"/>
      <c r="H36" s="54">
        <f t="shared" si="17"/>
        <v>0</v>
      </c>
      <c r="I36" s="36"/>
      <c r="J36" s="50"/>
      <c r="K36" s="54">
        <f t="shared" si="18"/>
        <v>0</v>
      </c>
      <c r="L36" s="36"/>
      <c r="M36" s="50"/>
      <c r="N36" s="54">
        <f t="shared" si="19"/>
        <v>0</v>
      </c>
      <c r="O36" s="36"/>
      <c r="P36" s="51"/>
      <c r="Q36" s="54">
        <f t="shared" si="20"/>
        <v>0</v>
      </c>
      <c r="R36" s="36"/>
      <c r="S36" s="51"/>
      <c r="T36" s="54">
        <f t="shared" si="21"/>
        <v>0</v>
      </c>
      <c r="U36" s="36"/>
      <c r="V36" s="51"/>
      <c r="W36" s="54">
        <f t="shared" si="22"/>
        <v>0</v>
      </c>
      <c r="X36" s="36"/>
      <c r="Y36" s="51"/>
      <c r="Z36" s="54"/>
      <c r="AB36" s="68"/>
      <c r="AC36" s="69"/>
      <c r="AD36" s="69"/>
      <c r="AE36" s="69"/>
      <c r="AF36" s="69"/>
      <c r="AG36" s="69"/>
      <c r="AH36" s="69"/>
    </row>
    <row r="37" spans="1:34" ht="16.5" hidden="1" customHeight="1">
      <c r="A37" s="67">
        <v>21</v>
      </c>
      <c r="B37" s="39">
        <v>50000</v>
      </c>
      <c r="C37" s="36"/>
      <c r="D37" s="51"/>
      <c r="E37" s="54">
        <f t="shared" si="16"/>
        <v>0</v>
      </c>
      <c r="F37" s="36"/>
      <c r="G37" s="51"/>
      <c r="H37" s="54">
        <f t="shared" si="17"/>
        <v>0</v>
      </c>
      <c r="I37" s="36"/>
      <c r="J37" s="50"/>
      <c r="K37" s="54">
        <f t="shared" si="18"/>
        <v>0</v>
      </c>
      <c r="L37" s="36"/>
      <c r="M37" s="50"/>
      <c r="N37" s="54">
        <f t="shared" si="19"/>
        <v>0</v>
      </c>
      <c r="O37" s="36"/>
      <c r="P37" s="51"/>
      <c r="Q37" s="54">
        <f t="shared" si="20"/>
        <v>0</v>
      </c>
      <c r="R37" s="36"/>
      <c r="S37" s="51"/>
      <c r="T37" s="54">
        <f t="shared" si="21"/>
        <v>0</v>
      </c>
      <c r="U37" s="36"/>
      <c r="V37" s="51"/>
      <c r="W37" s="54">
        <f t="shared" si="22"/>
        <v>0</v>
      </c>
      <c r="X37" s="36"/>
      <c r="Y37" s="51"/>
      <c r="Z37" s="54"/>
      <c r="AB37" s="68"/>
      <c r="AC37" s="69"/>
      <c r="AD37" s="69"/>
      <c r="AE37" s="69"/>
      <c r="AF37" s="69"/>
      <c r="AG37" s="69"/>
      <c r="AH37" s="69"/>
    </row>
    <row r="38" spans="1:34" ht="16.5" hidden="1" customHeight="1">
      <c r="A38" s="67">
        <v>22</v>
      </c>
      <c r="B38" s="39">
        <v>60000</v>
      </c>
      <c r="C38" s="36"/>
      <c r="D38" s="51"/>
      <c r="E38" s="54">
        <f t="shared" si="16"/>
        <v>0</v>
      </c>
      <c r="F38" s="36"/>
      <c r="G38" s="51"/>
      <c r="H38" s="54">
        <f t="shared" si="17"/>
        <v>0</v>
      </c>
      <c r="I38" s="36"/>
      <c r="J38" s="50"/>
      <c r="K38" s="54">
        <f t="shared" si="18"/>
        <v>0</v>
      </c>
      <c r="L38" s="36"/>
      <c r="M38" s="50"/>
      <c r="N38" s="54">
        <f t="shared" si="19"/>
        <v>0</v>
      </c>
      <c r="O38" s="36"/>
      <c r="P38" s="51"/>
      <c r="Q38" s="54">
        <f t="shared" si="20"/>
        <v>0</v>
      </c>
      <c r="R38" s="36"/>
      <c r="S38" s="51"/>
      <c r="T38" s="54">
        <f t="shared" si="21"/>
        <v>0</v>
      </c>
      <c r="U38" s="36"/>
      <c r="V38" s="51"/>
      <c r="W38" s="54">
        <f t="shared" si="22"/>
        <v>0</v>
      </c>
      <c r="X38" s="36"/>
      <c r="Y38" s="51"/>
      <c r="Z38" s="54"/>
      <c r="AB38" s="68"/>
      <c r="AC38" s="69"/>
      <c r="AD38" s="69"/>
      <c r="AE38" s="69"/>
      <c r="AF38" s="69"/>
      <c r="AG38" s="69"/>
      <c r="AH38" s="69"/>
    </row>
    <row r="39" spans="1:34" ht="16.5" hidden="1" customHeight="1">
      <c r="A39" s="67">
        <v>23</v>
      </c>
      <c r="B39" s="39">
        <v>70000</v>
      </c>
      <c r="C39" s="36"/>
      <c r="D39" s="51"/>
      <c r="E39" s="54">
        <f t="shared" si="16"/>
        <v>0</v>
      </c>
      <c r="F39" s="36"/>
      <c r="G39" s="51"/>
      <c r="H39" s="54">
        <f t="shared" si="17"/>
        <v>0</v>
      </c>
      <c r="I39" s="36"/>
      <c r="J39" s="50"/>
      <c r="K39" s="54">
        <f t="shared" si="18"/>
        <v>0</v>
      </c>
      <c r="L39" s="36"/>
      <c r="M39" s="50"/>
      <c r="N39" s="54">
        <f t="shared" si="19"/>
        <v>0</v>
      </c>
      <c r="O39" s="36"/>
      <c r="P39" s="51"/>
      <c r="Q39" s="54">
        <f t="shared" si="20"/>
        <v>0</v>
      </c>
      <c r="R39" s="36"/>
      <c r="S39" s="51"/>
      <c r="T39" s="54">
        <f t="shared" si="21"/>
        <v>0</v>
      </c>
      <c r="U39" s="36"/>
      <c r="V39" s="51"/>
      <c r="W39" s="54">
        <f t="shared" si="22"/>
        <v>0</v>
      </c>
      <c r="X39" s="36"/>
      <c r="Y39" s="51"/>
      <c r="Z39" s="54"/>
      <c r="AB39" s="68"/>
      <c r="AC39" s="69"/>
      <c r="AD39" s="69"/>
      <c r="AE39" s="69"/>
      <c r="AF39" s="69"/>
      <c r="AG39" s="69"/>
      <c r="AH39" s="69"/>
    </row>
    <row r="40" spans="1:34" ht="16.5" hidden="1" customHeight="1">
      <c r="A40" s="67">
        <v>24</v>
      </c>
      <c r="B40" s="39">
        <v>80000</v>
      </c>
      <c r="C40" s="36"/>
      <c r="D40" s="51"/>
      <c r="E40" s="54">
        <f t="shared" si="16"/>
        <v>0</v>
      </c>
      <c r="F40" s="36"/>
      <c r="G40" s="51"/>
      <c r="H40" s="54">
        <f t="shared" si="17"/>
        <v>0</v>
      </c>
      <c r="I40" s="36"/>
      <c r="J40" s="50"/>
      <c r="K40" s="54">
        <f t="shared" si="18"/>
        <v>0</v>
      </c>
      <c r="L40" s="36"/>
      <c r="M40" s="50"/>
      <c r="N40" s="54">
        <f t="shared" si="19"/>
        <v>0</v>
      </c>
      <c r="O40" s="36"/>
      <c r="P40" s="51"/>
      <c r="Q40" s="54">
        <f t="shared" si="20"/>
        <v>0</v>
      </c>
      <c r="R40" s="36"/>
      <c r="S40" s="51"/>
      <c r="T40" s="54">
        <f t="shared" si="21"/>
        <v>0</v>
      </c>
      <c r="U40" s="36"/>
      <c r="V40" s="51"/>
      <c r="W40" s="54">
        <f t="shared" si="22"/>
        <v>0</v>
      </c>
      <c r="X40" s="36"/>
      <c r="Y40" s="51"/>
      <c r="Z40" s="54"/>
      <c r="AB40" s="68"/>
      <c r="AC40" s="69"/>
      <c r="AD40" s="69"/>
      <c r="AE40" s="69"/>
      <c r="AF40" s="69"/>
      <c r="AG40" s="69"/>
      <c r="AH40" s="69"/>
    </row>
    <row r="41" spans="1:34" ht="16.5" hidden="1" customHeight="1">
      <c r="A41" s="67">
        <v>25</v>
      </c>
      <c r="B41" s="39">
        <v>90000</v>
      </c>
      <c r="C41" s="36"/>
      <c r="D41" s="51"/>
      <c r="E41" s="54">
        <f t="shared" si="16"/>
        <v>0</v>
      </c>
      <c r="F41" s="36"/>
      <c r="G41" s="51"/>
      <c r="H41" s="54">
        <f t="shared" si="17"/>
        <v>0</v>
      </c>
      <c r="I41" s="36"/>
      <c r="J41" s="50"/>
      <c r="K41" s="54">
        <f t="shared" si="18"/>
        <v>0</v>
      </c>
      <c r="L41" s="36"/>
      <c r="M41" s="50"/>
      <c r="N41" s="54">
        <f t="shared" si="19"/>
        <v>0</v>
      </c>
      <c r="O41" s="36"/>
      <c r="P41" s="51"/>
      <c r="Q41" s="54">
        <f t="shared" si="20"/>
        <v>0</v>
      </c>
      <c r="R41" s="36"/>
      <c r="S41" s="51"/>
      <c r="T41" s="54">
        <f t="shared" si="21"/>
        <v>0</v>
      </c>
      <c r="U41" s="36"/>
      <c r="V41" s="51"/>
      <c r="W41" s="54">
        <f t="shared" si="22"/>
        <v>0</v>
      </c>
      <c r="X41" s="36"/>
      <c r="Y41" s="51"/>
      <c r="Z41" s="54"/>
      <c r="AB41" s="68"/>
      <c r="AC41" s="69"/>
      <c r="AD41" s="69"/>
      <c r="AE41" s="69"/>
      <c r="AF41" s="69"/>
      <c r="AG41" s="69"/>
      <c r="AH41" s="69"/>
    </row>
    <row r="42" spans="1:34" ht="16.5" hidden="1" customHeight="1">
      <c r="A42" s="67">
        <v>26</v>
      </c>
      <c r="B42" s="39">
        <v>100000</v>
      </c>
      <c r="C42" s="36"/>
      <c r="D42" s="51"/>
      <c r="E42" s="54">
        <f t="shared" si="16"/>
        <v>0</v>
      </c>
      <c r="F42" s="36"/>
      <c r="G42" s="51"/>
      <c r="H42" s="54">
        <f t="shared" si="17"/>
        <v>0</v>
      </c>
      <c r="I42" s="36"/>
      <c r="J42" s="50"/>
      <c r="K42" s="54">
        <f t="shared" si="18"/>
        <v>0</v>
      </c>
      <c r="L42" s="36"/>
      <c r="M42" s="50"/>
      <c r="N42" s="54">
        <f t="shared" si="19"/>
        <v>0</v>
      </c>
      <c r="O42" s="36"/>
      <c r="P42" s="51"/>
      <c r="Q42" s="54">
        <f t="shared" si="20"/>
        <v>0</v>
      </c>
      <c r="R42" s="36"/>
      <c r="S42" s="51"/>
      <c r="T42" s="54">
        <f t="shared" si="21"/>
        <v>0</v>
      </c>
      <c r="U42" s="36"/>
      <c r="V42" s="51"/>
      <c r="W42" s="54">
        <f t="shared" si="22"/>
        <v>0</v>
      </c>
      <c r="X42" s="36"/>
      <c r="Y42" s="51"/>
      <c r="Z42" s="54"/>
      <c r="AB42" s="68"/>
      <c r="AC42" s="69"/>
      <c r="AD42" s="69"/>
      <c r="AE42" s="69"/>
      <c r="AF42" s="69"/>
      <c r="AG42" s="69"/>
      <c r="AH42" s="69"/>
    </row>
    <row r="43" spans="1:34" ht="16.5" hidden="1" customHeight="1">
      <c r="A43" s="67">
        <v>27</v>
      </c>
      <c r="B43" s="39">
        <v>150000</v>
      </c>
      <c r="C43" s="36"/>
      <c r="D43" s="51"/>
      <c r="E43" s="54">
        <f t="shared" si="16"/>
        <v>0</v>
      </c>
      <c r="F43" s="36"/>
      <c r="G43" s="51"/>
      <c r="H43" s="54">
        <f t="shared" si="17"/>
        <v>0</v>
      </c>
      <c r="I43" s="36"/>
      <c r="J43" s="50"/>
      <c r="K43" s="54">
        <f t="shared" si="18"/>
        <v>0</v>
      </c>
      <c r="L43" s="36"/>
      <c r="M43" s="50"/>
      <c r="N43" s="54">
        <f t="shared" si="19"/>
        <v>0</v>
      </c>
      <c r="O43" s="36"/>
      <c r="P43" s="51"/>
      <c r="Q43" s="54">
        <f t="shared" si="20"/>
        <v>0</v>
      </c>
      <c r="R43" s="36"/>
      <c r="S43" s="51"/>
      <c r="T43" s="54">
        <f t="shared" si="21"/>
        <v>0</v>
      </c>
      <c r="U43" s="36"/>
      <c r="V43" s="51"/>
      <c r="W43" s="54">
        <f t="shared" si="22"/>
        <v>0</v>
      </c>
      <c r="X43" s="36"/>
      <c r="Y43" s="51"/>
      <c r="Z43" s="54"/>
      <c r="AB43" s="68"/>
      <c r="AC43" s="69"/>
      <c r="AD43" s="69"/>
      <c r="AE43" s="69"/>
      <c r="AF43" s="69"/>
      <c r="AG43" s="69"/>
      <c r="AH43" s="69"/>
    </row>
    <row r="44" spans="1:34" ht="16.5" hidden="1" customHeight="1">
      <c r="A44" s="67">
        <v>28</v>
      </c>
      <c r="B44" s="39">
        <v>200000</v>
      </c>
      <c r="C44" s="36"/>
      <c r="D44" s="51"/>
      <c r="E44" s="54">
        <f t="shared" si="16"/>
        <v>0</v>
      </c>
      <c r="F44" s="36"/>
      <c r="G44" s="51"/>
      <c r="H44" s="54">
        <f t="shared" si="17"/>
        <v>0</v>
      </c>
      <c r="I44" s="36"/>
      <c r="J44" s="50"/>
      <c r="K44" s="54">
        <f t="shared" si="18"/>
        <v>0</v>
      </c>
      <c r="L44" s="36"/>
      <c r="M44" s="50"/>
      <c r="N44" s="54">
        <f t="shared" si="19"/>
        <v>0</v>
      </c>
      <c r="O44" s="36"/>
      <c r="P44" s="51"/>
      <c r="Q44" s="54">
        <f t="shared" si="20"/>
        <v>0</v>
      </c>
      <c r="R44" s="36"/>
      <c r="S44" s="51"/>
      <c r="T44" s="54">
        <f t="shared" si="21"/>
        <v>0</v>
      </c>
      <c r="U44" s="36"/>
      <c r="V44" s="51"/>
      <c r="W44" s="54">
        <f t="shared" si="22"/>
        <v>0</v>
      </c>
      <c r="X44" s="36"/>
      <c r="Y44" s="51"/>
      <c r="Z44" s="54"/>
      <c r="AB44" s="68"/>
      <c r="AC44" s="69"/>
      <c r="AD44" s="69"/>
      <c r="AE44" s="69"/>
      <c r="AF44" s="69"/>
      <c r="AG44" s="69"/>
      <c r="AH44" s="69"/>
    </row>
    <row r="45" spans="1:34" ht="16.5" hidden="1" customHeight="1">
      <c r="A45" s="67">
        <v>29</v>
      </c>
      <c r="B45" s="39">
        <v>250000</v>
      </c>
      <c r="C45" s="36"/>
      <c r="D45" s="51"/>
      <c r="E45" s="54">
        <f t="shared" si="16"/>
        <v>0</v>
      </c>
      <c r="F45" s="36"/>
      <c r="G45" s="51"/>
      <c r="H45" s="54">
        <f t="shared" si="17"/>
        <v>0</v>
      </c>
      <c r="I45" s="36"/>
      <c r="J45" s="50"/>
      <c r="K45" s="54">
        <f t="shared" si="18"/>
        <v>0</v>
      </c>
      <c r="L45" s="36"/>
      <c r="M45" s="50"/>
      <c r="N45" s="54">
        <f t="shared" si="19"/>
        <v>0</v>
      </c>
      <c r="O45" s="36"/>
      <c r="P45" s="51"/>
      <c r="Q45" s="54">
        <f t="shared" si="20"/>
        <v>0</v>
      </c>
      <c r="R45" s="36"/>
      <c r="S45" s="51"/>
      <c r="T45" s="54">
        <f t="shared" si="21"/>
        <v>0</v>
      </c>
      <c r="U45" s="36"/>
      <c r="V45" s="51"/>
      <c r="W45" s="54">
        <f t="shared" si="22"/>
        <v>0</v>
      </c>
      <c r="X45" s="36"/>
      <c r="Y45" s="51"/>
      <c r="Z45" s="54"/>
      <c r="AB45" s="68"/>
      <c r="AC45" s="69"/>
      <c r="AD45" s="69"/>
      <c r="AE45" s="69"/>
      <c r="AF45" s="69"/>
      <c r="AG45" s="69"/>
      <c r="AH45" s="69"/>
    </row>
    <row r="46" spans="1:34" ht="15" customHeight="1">
      <c r="A46" s="70">
        <v>30</v>
      </c>
      <c r="B46" s="40">
        <v>300000</v>
      </c>
      <c r="C46" s="41"/>
      <c r="D46" s="52"/>
      <c r="E46" s="55"/>
      <c r="F46" s="41"/>
      <c r="G46" s="52"/>
      <c r="H46" s="55"/>
      <c r="I46" s="41"/>
      <c r="J46" s="52"/>
      <c r="K46" s="55"/>
      <c r="L46" s="41"/>
      <c r="M46" s="52"/>
      <c r="N46" s="55"/>
      <c r="O46" s="41"/>
      <c r="P46" s="52"/>
      <c r="Q46" s="55"/>
      <c r="R46" s="41"/>
      <c r="S46" s="52"/>
      <c r="T46" s="55"/>
      <c r="U46" s="41"/>
      <c r="V46" s="52"/>
      <c r="W46" s="55"/>
      <c r="X46" s="41"/>
      <c r="Y46" s="52"/>
      <c r="Z46" s="55"/>
      <c r="AA46" s="67"/>
      <c r="AB46" s="68"/>
      <c r="AC46" s="69"/>
      <c r="AD46" s="69"/>
      <c r="AE46" s="69"/>
      <c r="AF46" s="69"/>
      <c r="AG46" s="69"/>
      <c r="AH46" s="69"/>
    </row>
    <row r="47" spans="1:34" ht="12" customHeight="1">
      <c r="A47" s="67"/>
      <c r="B47" s="2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</row>
    <row r="48" spans="1:34" ht="12" customHeight="1">
      <c r="A48" s="67"/>
      <c r="B48" s="27"/>
      <c r="C48" s="69" t="s">
        <v>103</v>
      </c>
      <c r="D48" s="67"/>
      <c r="E48" s="67"/>
      <c r="F48" s="67"/>
      <c r="G48" s="67"/>
      <c r="H48" s="67"/>
      <c r="I48" s="87" t="s">
        <v>82</v>
      </c>
      <c r="J48" s="89">
        <f>'積算単価表 (H5) (躯体用)'!J53</f>
        <v>0.15</v>
      </c>
      <c r="L48" s="67"/>
      <c r="M48" s="67"/>
      <c r="N48" s="67"/>
      <c r="O48" s="67"/>
      <c r="R48" s="71"/>
      <c r="S48" s="71"/>
      <c r="T48" s="71"/>
      <c r="U48" s="67"/>
      <c r="V48" s="67"/>
      <c r="W48" s="67"/>
      <c r="X48" s="67"/>
      <c r="Y48" s="67"/>
      <c r="Z48" s="67"/>
      <c r="AA48" s="67"/>
      <c r="AB48" s="67"/>
    </row>
    <row r="49" spans="1:28" ht="12" customHeight="1">
      <c r="A49" s="67"/>
      <c r="B49" s="27"/>
      <c r="C49" s="69" t="s">
        <v>67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12" customHeight="1">
      <c r="A50" s="67"/>
      <c r="B50" s="27"/>
      <c r="C50" s="69" t="s">
        <v>68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ht="12" customHeight="1">
      <c r="A51" s="67"/>
      <c r="B51" s="2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12" hidden="1" customHeight="1">
      <c r="A52" s="67"/>
      <c r="B52" s="90" t="s">
        <v>56</v>
      </c>
      <c r="C52" s="91">
        <f>IF('積算単価表 (H5) (躯体用)'!E3&lt;100,100,'積算単価表 (H5) (躯体用)'!E3)</f>
        <v>1234</v>
      </c>
      <c r="D52" s="92"/>
      <c r="E52" s="93"/>
      <c r="F52" s="91">
        <f>C52</f>
        <v>1234</v>
      </c>
      <c r="G52" s="93"/>
      <c r="H52" s="93"/>
      <c r="I52" s="91">
        <f>C52</f>
        <v>1234</v>
      </c>
      <c r="J52" s="92"/>
      <c r="K52" s="93"/>
      <c r="L52" s="91">
        <f>C52</f>
        <v>1234</v>
      </c>
      <c r="M52" s="93"/>
      <c r="N52" s="93"/>
      <c r="O52" s="91">
        <f>C52</f>
        <v>1234</v>
      </c>
      <c r="P52" s="92"/>
      <c r="Q52" s="93"/>
      <c r="R52" s="91">
        <f>C52</f>
        <v>1234</v>
      </c>
      <c r="S52" s="93"/>
      <c r="T52" s="93"/>
      <c r="U52" s="91">
        <f>C52</f>
        <v>1234</v>
      </c>
      <c r="V52" s="92"/>
      <c r="W52" s="93"/>
      <c r="X52" s="92"/>
      <c r="Y52" s="92"/>
      <c r="Z52" s="93"/>
      <c r="AA52" s="93"/>
      <c r="AB52" s="93"/>
    </row>
    <row r="53" spans="1:28" ht="12" hidden="1" customHeight="1">
      <c r="A53" s="67"/>
      <c r="B53" s="90" t="s">
        <v>79</v>
      </c>
      <c r="C53" s="94">
        <f>IF(C52=0,0,LOOKUP(C52,$B17:$B46,C17:C46))</f>
        <v>1045</v>
      </c>
      <c r="D53" s="95"/>
      <c r="E53" s="96"/>
      <c r="F53" s="94">
        <f>IF(F52=0,0,LOOKUP(F52,$B17:$B46,F17:F46))</f>
        <v>1178</v>
      </c>
      <c r="G53" s="96"/>
      <c r="H53" s="96"/>
      <c r="I53" s="94">
        <f>IF(I52=0,0,LOOKUP(I52,$B17:$B46,I17:I46))</f>
        <v>1310</v>
      </c>
      <c r="J53" s="95"/>
      <c r="K53" s="93"/>
      <c r="L53" s="94">
        <f>IF(L52=0,0,LOOKUP(L52,$B17:$B46,L17:L46))</f>
        <v>1440</v>
      </c>
      <c r="M53" s="93"/>
      <c r="N53" s="93"/>
      <c r="O53" s="94">
        <f>IF(O52=0,0,LOOKUP(O52,$B17:$B46,O17:O46))</f>
        <v>1570</v>
      </c>
      <c r="P53" s="95"/>
      <c r="Q53" s="93"/>
      <c r="R53" s="94">
        <f>IF(R52=0,0,LOOKUP(R52,$B17:$B46,R17:R46))</f>
        <v>1703</v>
      </c>
      <c r="S53" s="93"/>
      <c r="T53" s="93"/>
      <c r="U53" s="94">
        <f>IF(U52=0,0,LOOKUP(U52,$B17:$B46,U17:U46))</f>
        <v>1835</v>
      </c>
      <c r="V53" s="95"/>
      <c r="W53" s="93"/>
      <c r="X53" s="97"/>
      <c r="Y53" s="95"/>
      <c r="Z53" s="93"/>
      <c r="AA53" s="93"/>
      <c r="AB53" s="93"/>
    </row>
    <row r="54" spans="1:28" ht="12" hidden="1" customHeight="1">
      <c r="A54" s="67"/>
      <c r="B54" s="90" t="s">
        <v>80</v>
      </c>
      <c r="C54" s="98">
        <f>IF(C52=0,0,LOOKUP(C52,$B17:$B46,E17:E46))</f>
        <v>-0.255</v>
      </c>
      <c r="D54" s="99"/>
      <c r="E54" s="93"/>
      <c r="F54" s="98">
        <f>IF(F52=0,0,LOOKUP(F52,$B17:$B46,H17:H46))</f>
        <v>-0.28799999999999998</v>
      </c>
      <c r="G54" s="93"/>
      <c r="H54" s="93"/>
      <c r="I54" s="98">
        <f>IF(I52=0,0,LOOKUP(I52,$B17:$B46,K17:K46))</f>
        <v>-0.32</v>
      </c>
      <c r="J54" s="99"/>
      <c r="K54" s="93"/>
      <c r="L54" s="98">
        <f>IF(L52=0,0,LOOKUP(L52,$B17:$B46,N17:N46))</f>
        <v>-0.35199999999999998</v>
      </c>
      <c r="M54" s="93"/>
      <c r="N54" s="93"/>
      <c r="O54" s="98">
        <f>IF(O52=0,0,LOOKUP(O52,$B17:$B46,Q17:Q46))</f>
        <v>-0.38500000000000001</v>
      </c>
      <c r="P54" s="99"/>
      <c r="Q54" s="93"/>
      <c r="R54" s="98">
        <f>IF(R52=0,0,LOOKUP(R52,$B17:$B46,T17:T46))</f>
        <v>-0.41799999999999998</v>
      </c>
      <c r="S54" s="93"/>
      <c r="T54" s="93"/>
      <c r="U54" s="98">
        <f>IF(U52=0,0,LOOKUP(U52,$B17:$B46,W17:W46))</f>
        <v>-0.45</v>
      </c>
      <c r="V54" s="99"/>
      <c r="W54" s="93"/>
      <c r="X54" s="99"/>
      <c r="Y54" s="99"/>
      <c r="Z54" s="93"/>
      <c r="AA54" s="93"/>
      <c r="AB54" s="93"/>
    </row>
    <row r="55" spans="1:28" ht="12" hidden="1" customHeight="1">
      <c r="A55" s="67"/>
      <c r="B55" s="90" t="s">
        <v>59</v>
      </c>
      <c r="C55" s="94">
        <f>IF('積算単価表 (H5) (躯体用)'!E3&lt;100,100,LOOKUP('積算単価表 (H5) (躯体用)'!E3,$B17:$B46,B17:B46))</f>
        <v>1000</v>
      </c>
      <c r="D55" s="97"/>
      <c r="E55" s="93"/>
      <c r="F55" s="95"/>
      <c r="G55" s="93"/>
      <c r="H55" s="93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3"/>
      <c r="AA55" s="93"/>
      <c r="AB55" s="93"/>
    </row>
    <row r="56" spans="1:28" ht="12" hidden="1" customHeight="1">
      <c r="A56" s="67"/>
      <c r="B56" s="90" t="s">
        <v>60</v>
      </c>
      <c r="C56" s="94">
        <f>ROUND(C53+(C52-$C$55)*C54,0)</f>
        <v>985</v>
      </c>
      <c r="D56" s="95"/>
      <c r="E56" s="93"/>
      <c r="F56" s="94">
        <f>ROUND(F53+(F52-$C$55)*F54,0)</f>
        <v>1111</v>
      </c>
      <c r="G56" s="93"/>
      <c r="H56" s="93"/>
      <c r="I56" s="94">
        <f>ROUND(I53+(I52-$C$55)*I54,0)</f>
        <v>1235</v>
      </c>
      <c r="J56" s="97"/>
      <c r="K56" s="90"/>
      <c r="L56" s="94">
        <f>ROUND(L53+(L52-$C$55)*L54,0)</f>
        <v>1358</v>
      </c>
      <c r="M56" s="90"/>
      <c r="N56" s="90"/>
      <c r="O56" s="94">
        <f>ROUND(O53+(O52-$C$55)*O54,0)</f>
        <v>1480</v>
      </c>
      <c r="P56" s="97"/>
      <c r="Q56" s="90"/>
      <c r="R56" s="94">
        <f>ROUND(R53+(R52-$C$55)*R54,0)</f>
        <v>1605</v>
      </c>
      <c r="S56" s="90"/>
      <c r="T56" s="90"/>
      <c r="U56" s="94">
        <f>ROUND(U53+(U52-$C$55)*U54,0)</f>
        <v>1730</v>
      </c>
      <c r="V56" s="97"/>
      <c r="W56" s="90"/>
      <c r="X56" s="97"/>
      <c r="Y56" s="97"/>
      <c r="Z56" s="90"/>
      <c r="AA56" s="90"/>
      <c r="AB56" s="94">
        <f>C56*C58+F56*F58+I56*I58+L56*L58+O56*O58+R56*R58+U56*U58</f>
        <v>1480</v>
      </c>
    </row>
    <row r="57" spans="1:28" ht="12" hidden="1" customHeight="1">
      <c r="B57" s="90" t="s">
        <v>81</v>
      </c>
      <c r="C57" s="100">
        <f>ROUND(C56*$J$48,0)</f>
        <v>148</v>
      </c>
      <c r="D57" s="95"/>
      <c r="E57" s="93"/>
      <c r="F57" s="100">
        <f>ROUND(F56*$J$48,0)</f>
        <v>167</v>
      </c>
      <c r="G57" s="93"/>
      <c r="H57" s="93"/>
      <c r="I57" s="100">
        <f>ROUND(I56*$J$48,0)</f>
        <v>185</v>
      </c>
      <c r="J57" s="97"/>
      <c r="K57" s="90"/>
      <c r="L57" s="100">
        <f>ROUND(L56*$J$48,0)</f>
        <v>204</v>
      </c>
      <c r="M57" s="90"/>
      <c r="N57" s="90"/>
      <c r="O57" s="100">
        <f>ROUND(O56*$J$48,0)</f>
        <v>222</v>
      </c>
      <c r="P57" s="97"/>
      <c r="Q57" s="90"/>
      <c r="R57" s="100">
        <f>ROUND(R56*$J$48,0)</f>
        <v>241</v>
      </c>
      <c r="S57" s="90"/>
      <c r="T57" s="90"/>
      <c r="U57" s="100">
        <f>ROUND(U56*$J$48,0)</f>
        <v>260</v>
      </c>
      <c r="V57" s="97"/>
      <c r="W57" s="90"/>
      <c r="X57" s="97"/>
      <c r="Y57" s="97"/>
      <c r="Z57" s="90"/>
      <c r="AA57" s="90"/>
      <c r="AB57" s="94">
        <f>C57*C58+F57*F58+I57*I58+L57*L58+O57*O58+R57*R58+U57*U58</f>
        <v>222</v>
      </c>
    </row>
    <row r="58" spans="1:28" ht="12" hidden="1" customHeight="1">
      <c r="B58" s="88"/>
      <c r="C58" s="109">
        <f>IF('積算単価表 (H5) (躯体用)'!E4="第1類",1,0)</f>
        <v>0</v>
      </c>
      <c r="D58" s="109"/>
      <c r="E58" s="109"/>
      <c r="F58" s="109">
        <f>IF('積算単価表 (H5) (躯体用)'!E4="第1類～第2類",1,0)</f>
        <v>0</v>
      </c>
      <c r="G58" s="109"/>
      <c r="H58" s="109"/>
      <c r="I58" s="109">
        <f>IF('積算単価表 (H5) (躯体用)'!E4="第2類",1,0)</f>
        <v>0</v>
      </c>
      <c r="J58" s="109"/>
      <c r="K58" s="109"/>
      <c r="L58" s="109">
        <f>IF('積算単価表 (H5) (躯体用)'!E4="第2類～第3類-1",1,0)</f>
        <v>0</v>
      </c>
      <c r="M58" s="109"/>
      <c r="N58" s="109"/>
      <c r="O58" s="109">
        <f>IF('積算単価表 (H5) (躯体用)'!E4="第3類-1",1,0)</f>
        <v>1</v>
      </c>
      <c r="P58" s="109"/>
      <c r="Q58" s="109"/>
      <c r="R58" s="109">
        <f>IF('積算単価表 (H5) (躯体用)'!E4="第3類-1～第3類-2",1,0)</f>
        <v>0</v>
      </c>
      <c r="S58" s="109"/>
      <c r="T58" s="109"/>
      <c r="U58" s="109">
        <f>IF('積算単価表 (H5) (躯体用)'!E4="第3類-2",1,0)</f>
        <v>0</v>
      </c>
      <c r="V58" s="109"/>
      <c r="W58" s="109"/>
      <c r="X58" s="109"/>
      <c r="Y58" s="109"/>
      <c r="Z58" s="109"/>
      <c r="AA58" s="109"/>
      <c r="AB58" s="109"/>
    </row>
  </sheetData>
  <mergeCells count="32">
    <mergeCell ref="U6:W6"/>
    <mergeCell ref="U13:W13"/>
    <mergeCell ref="U7:W7"/>
    <mergeCell ref="U12:W12"/>
    <mergeCell ref="U8:W8"/>
    <mergeCell ref="U9:W9"/>
    <mergeCell ref="U10:W10"/>
    <mergeCell ref="U11:W11"/>
    <mergeCell ref="C6:E6"/>
    <mergeCell ref="C7:E7"/>
    <mergeCell ref="O4:Q4"/>
    <mergeCell ref="O5:Q5"/>
    <mergeCell ref="O6:Q6"/>
    <mergeCell ref="I6:K6"/>
    <mergeCell ref="I10:K10"/>
    <mergeCell ref="I9:K9"/>
    <mergeCell ref="I7:K7"/>
    <mergeCell ref="I8:K8"/>
    <mergeCell ref="U14:W14"/>
    <mergeCell ref="B1:Z1"/>
    <mergeCell ref="C3:E3"/>
    <mergeCell ref="C4:E4"/>
    <mergeCell ref="C5:E5"/>
    <mergeCell ref="X3:Z3"/>
    <mergeCell ref="X4:Z4"/>
    <mergeCell ref="U3:W3"/>
    <mergeCell ref="U4:W4"/>
    <mergeCell ref="U5:W5"/>
    <mergeCell ref="O3:Q3"/>
    <mergeCell ref="I3:K3"/>
    <mergeCell ref="I4:K4"/>
    <mergeCell ref="I5:K5"/>
  </mergeCells>
  <phoneticPr fontId="2"/>
  <conditionalFormatting sqref="J56:J57 D56:D57 P56:P57 V56:V57 X56:Y57">
    <cfRule type="cellIs" dxfId="15" priority="1" stopIfTrue="1" operator="greaterThan">
      <formula>0</formula>
    </cfRule>
  </conditionalFormatting>
  <conditionalFormatting sqref="C56 F56 I56 L56 O56 R56 U56">
    <cfRule type="cellIs" dxfId="14" priority="2" stopIfTrue="1" operator="equal">
      <formula>$AB$56</formula>
    </cfRule>
  </conditionalFormatting>
  <conditionalFormatting sqref="C57 F57 I57 L57 O57 R57 U57">
    <cfRule type="cellIs" dxfId="13" priority="3" stopIfTrue="1" operator="equal">
      <formula>$AB$57</formula>
    </cfRule>
  </conditionalFormatting>
  <printOptions horizontalCentered="1"/>
  <pageMargins left="0.27559055118110237" right="0.35" top="0.98425196850393704" bottom="0.31496062992125984" header="0.51181102362204722" footer="0.2362204724409449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0"/>
  <sheetViews>
    <sheetView showGridLines="0" showRowColHeaders="0" showZeros="0" showOutlineSymbols="0" workbookViewId="0">
      <selection activeCell="B1" sqref="B1:L1"/>
    </sheetView>
  </sheetViews>
  <sheetFormatPr defaultRowHeight="13.5"/>
  <cols>
    <col min="1" max="1" width="3.25" style="15" customWidth="1"/>
    <col min="2" max="2" width="9.125" style="16" customWidth="1"/>
    <col min="3" max="3" width="8.625" style="15" customWidth="1"/>
    <col min="4" max="4" width="8.5" style="15" customWidth="1"/>
    <col min="5" max="5" width="8.625" style="15" customWidth="1"/>
    <col min="6" max="6" width="8.5" style="15" customWidth="1"/>
    <col min="7" max="7" width="8.625" style="15" customWidth="1"/>
    <col min="8" max="8" width="8.5" style="15" customWidth="1"/>
    <col min="9" max="9" width="8.625" style="15" customWidth="1"/>
    <col min="10" max="10" width="8.5" style="15" customWidth="1"/>
    <col min="11" max="11" width="8.625" style="15" customWidth="1"/>
    <col min="12" max="12" width="8.5" style="15" customWidth="1"/>
    <col min="13" max="13" width="3.375" style="15" customWidth="1"/>
    <col min="14" max="16384" width="9" style="15"/>
  </cols>
  <sheetData>
    <row r="1" spans="2:12" ht="18.75">
      <c r="B1" s="173" t="s">
        <v>78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2:12" ht="6.75" customHeight="1"/>
    <row r="3" spans="2:12">
      <c r="L3" s="19" t="s">
        <v>23</v>
      </c>
    </row>
    <row r="4" spans="2:12" ht="17.25" customHeight="1">
      <c r="B4" s="24" t="s">
        <v>61</v>
      </c>
      <c r="C4" s="174" t="s">
        <v>24</v>
      </c>
      <c r="D4" s="175"/>
      <c r="E4" s="174" t="s">
        <v>25</v>
      </c>
      <c r="F4" s="175"/>
      <c r="G4" s="174" t="s">
        <v>54</v>
      </c>
      <c r="H4" s="175"/>
      <c r="I4" s="174" t="s">
        <v>55</v>
      </c>
      <c r="J4" s="175"/>
      <c r="K4" s="174" t="s">
        <v>26</v>
      </c>
      <c r="L4" s="175"/>
    </row>
    <row r="5" spans="2:12" ht="12" customHeight="1">
      <c r="B5" s="23"/>
      <c r="C5" s="176" t="s">
        <v>27</v>
      </c>
      <c r="D5" s="177"/>
      <c r="E5" s="176" t="s">
        <v>28</v>
      </c>
      <c r="F5" s="177"/>
      <c r="G5" s="176" t="s">
        <v>29</v>
      </c>
      <c r="H5" s="177"/>
      <c r="I5" s="176" t="s">
        <v>30</v>
      </c>
      <c r="J5" s="177"/>
      <c r="K5" s="176" t="s">
        <v>31</v>
      </c>
      <c r="L5" s="177"/>
    </row>
    <row r="6" spans="2:12" ht="12" customHeight="1">
      <c r="B6" s="23"/>
      <c r="C6" s="176" t="s">
        <v>32</v>
      </c>
      <c r="D6" s="177"/>
      <c r="E6" s="176" t="s">
        <v>33</v>
      </c>
      <c r="F6" s="177"/>
      <c r="G6" s="176" t="s">
        <v>34</v>
      </c>
      <c r="H6" s="177"/>
      <c r="I6" s="176" t="s">
        <v>35</v>
      </c>
      <c r="J6" s="177"/>
      <c r="K6" s="21"/>
      <c r="L6" s="22"/>
    </row>
    <row r="7" spans="2:12" ht="12" customHeight="1">
      <c r="B7" s="23"/>
      <c r="C7" s="176" t="s">
        <v>36</v>
      </c>
      <c r="D7" s="177"/>
      <c r="E7" s="176" t="s">
        <v>37</v>
      </c>
      <c r="F7" s="177"/>
      <c r="G7" s="176" t="s">
        <v>62</v>
      </c>
      <c r="H7" s="177"/>
      <c r="I7" s="176" t="s">
        <v>38</v>
      </c>
      <c r="J7" s="177"/>
      <c r="K7" s="21"/>
      <c r="L7" s="22"/>
    </row>
    <row r="8" spans="2:12" ht="12" customHeight="1">
      <c r="B8" s="23"/>
      <c r="C8" s="176" t="s">
        <v>39</v>
      </c>
      <c r="D8" s="177"/>
      <c r="E8" s="176" t="s">
        <v>40</v>
      </c>
      <c r="F8" s="177"/>
      <c r="G8" s="21"/>
      <c r="H8" s="22"/>
      <c r="I8" s="176" t="s">
        <v>41</v>
      </c>
      <c r="J8" s="177"/>
      <c r="K8" s="21"/>
      <c r="L8" s="22"/>
    </row>
    <row r="9" spans="2:12" ht="12" customHeight="1">
      <c r="B9" s="23"/>
      <c r="C9" s="21"/>
      <c r="D9" s="22"/>
      <c r="E9" s="176" t="s">
        <v>42</v>
      </c>
      <c r="F9" s="177"/>
      <c r="G9" s="21"/>
      <c r="H9" s="22"/>
      <c r="I9" s="176" t="s">
        <v>43</v>
      </c>
      <c r="J9" s="177"/>
      <c r="K9" s="21"/>
      <c r="L9" s="22"/>
    </row>
    <row r="10" spans="2:12" ht="12" customHeight="1">
      <c r="B10" s="23"/>
      <c r="C10" s="21"/>
      <c r="D10" s="22"/>
      <c r="E10" s="176" t="s">
        <v>44</v>
      </c>
      <c r="F10" s="177"/>
      <c r="G10" s="21"/>
      <c r="H10" s="22"/>
      <c r="I10" s="176" t="s">
        <v>45</v>
      </c>
      <c r="J10" s="177"/>
      <c r="K10" s="21"/>
      <c r="L10" s="22"/>
    </row>
    <row r="11" spans="2:12" ht="12" customHeight="1">
      <c r="B11" s="23"/>
      <c r="C11" s="21"/>
      <c r="D11" s="22"/>
      <c r="E11" s="176" t="s">
        <v>46</v>
      </c>
      <c r="F11" s="177"/>
      <c r="G11" s="21"/>
      <c r="H11" s="22"/>
      <c r="I11" s="176" t="s">
        <v>47</v>
      </c>
      <c r="J11" s="177"/>
      <c r="K11" s="21"/>
      <c r="L11" s="22"/>
    </row>
    <row r="12" spans="2:12" ht="12" customHeight="1">
      <c r="B12" s="23"/>
      <c r="C12" s="21"/>
      <c r="D12" s="22"/>
      <c r="E12" s="21"/>
      <c r="F12" s="22"/>
      <c r="G12" s="21"/>
      <c r="H12" s="22"/>
      <c r="I12" s="176" t="s">
        <v>48</v>
      </c>
      <c r="J12" s="177"/>
      <c r="K12" s="21"/>
      <c r="L12" s="22"/>
    </row>
    <row r="13" spans="2:12" ht="12" customHeight="1">
      <c r="B13" s="23"/>
      <c r="C13" s="21"/>
      <c r="D13" s="22"/>
      <c r="E13" s="21"/>
      <c r="F13" s="22"/>
      <c r="G13" s="21"/>
      <c r="H13" s="22"/>
      <c r="I13" s="176" t="s">
        <v>49</v>
      </c>
      <c r="J13" s="177"/>
      <c r="K13" s="21"/>
      <c r="L13" s="22"/>
    </row>
    <row r="14" spans="2:12" ht="12" customHeight="1">
      <c r="B14" s="23"/>
      <c r="C14" s="21"/>
      <c r="D14" s="22"/>
      <c r="E14" s="21"/>
      <c r="F14" s="22"/>
      <c r="G14" s="21"/>
      <c r="H14" s="22"/>
      <c r="I14" s="176" t="s">
        <v>50</v>
      </c>
      <c r="J14" s="177"/>
      <c r="K14" s="21"/>
      <c r="L14" s="22"/>
    </row>
    <row r="15" spans="2:12" ht="12" customHeight="1">
      <c r="B15" s="23"/>
      <c r="C15" s="21"/>
      <c r="D15" s="22"/>
      <c r="E15" s="21"/>
      <c r="F15" s="22"/>
      <c r="G15" s="21"/>
      <c r="H15" s="22"/>
      <c r="I15" s="176" t="s">
        <v>51</v>
      </c>
      <c r="J15" s="177"/>
      <c r="K15" s="21"/>
      <c r="L15" s="22"/>
    </row>
    <row r="16" spans="2:12" ht="12" customHeight="1">
      <c r="B16" s="25" t="s">
        <v>63</v>
      </c>
      <c r="C16" s="17"/>
      <c r="D16" s="18"/>
      <c r="E16" s="17"/>
      <c r="F16" s="18"/>
      <c r="G16" s="17"/>
      <c r="H16" s="18"/>
      <c r="I16" s="17"/>
      <c r="J16" s="18"/>
      <c r="K16" s="17"/>
      <c r="L16" s="18"/>
    </row>
    <row r="17" spans="1:14" ht="16.5" customHeight="1" thickBot="1">
      <c r="B17" s="26" t="s">
        <v>64</v>
      </c>
      <c r="C17" s="43" t="s">
        <v>52</v>
      </c>
      <c r="D17" s="44" t="s">
        <v>72</v>
      </c>
      <c r="E17" s="43" t="s">
        <v>53</v>
      </c>
      <c r="F17" s="44" t="s">
        <v>72</v>
      </c>
      <c r="G17" s="43" t="s">
        <v>69</v>
      </c>
      <c r="H17" s="44" t="s">
        <v>72</v>
      </c>
      <c r="I17" s="43" t="s">
        <v>70</v>
      </c>
      <c r="J17" s="44" t="s">
        <v>72</v>
      </c>
      <c r="K17" s="43" t="s">
        <v>71</v>
      </c>
      <c r="L17" s="44" t="s">
        <v>72</v>
      </c>
    </row>
    <row r="18" spans="1:14" ht="16.5" customHeight="1" thickTop="1">
      <c r="A18" s="29">
        <v>1</v>
      </c>
      <c r="B18" s="37">
        <v>100</v>
      </c>
      <c r="C18" s="38">
        <v>2262</v>
      </c>
      <c r="D18" s="46">
        <f t="shared" ref="D18:D46" si="0">(C18-C19)/($B18-$B19)</f>
        <v>-5.35</v>
      </c>
      <c r="E18" s="38">
        <v>2827</v>
      </c>
      <c r="F18" s="46">
        <f t="shared" ref="F18:F46" si="1">(E18-E19)/($B18-$B19)</f>
        <v>-6.68</v>
      </c>
      <c r="G18" s="38">
        <v>3392</v>
      </c>
      <c r="H18" s="46">
        <f t="shared" ref="H18:H46" si="2">(G18-G19)/($B18-$B19)</f>
        <v>-8.01</v>
      </c>
      <c r="I18" s="38">
        <v>3958</v>
      </c>
      <c r="J18" s="46">
        <f t="shared" ref="J18:J46" si="3">(I18-I19)/($B18-$B19)</f>
        <v>-9.35</v>
      </c>
      <c r="K18" s="38">
        <v>5654</v>
      </c>
      <c r="L18" s="46">
        <f t="shared" ref="L18:L33" si="4">(K18-K19)/($B18-$B19)</f>
        <v>-13.36</v>
      </c>
      <c r="N18" s="20"/>
    </row>
    <row r="19" spans="1:14" ht="16.5" customHeight="1">
      <c r="A19" s="29">
        <v>2</v>
      </c>
      <c r="B19" s="39">
        <v>200</v>
      </c>
      <c r="C19" s="36">
        <v>1727</v>
      </c>
      <c r="D19" s="47">
        <f t="shared" si="0"/>
        <v>-1.7833333333333334</v>
      </c>
      <c r="E19" s="36">
        <v>2159</v>
      </c>
      <c r="F19" s="47">
        <f t="shared" si="1"/>
        <v>-2.23</v>
      </c>
      <c r="G19" s="36">
        <v>2591</v>
      </c>
      <c r="H19" s="47">
        <f t="shared" si="2"/>
        <v>-2.6766666666666667</v>
      </c>
      <c r="I19" s="36">
        <v>3023</v>
      </c>
      <c r="J19" s="47">
        <f t="shared" si="3"/>
        <v>-3.1233333333333335</v>
      </c>
      <c r="K19" s="36">
        <v>4318</v>
      </c>
      <c r="L19" s="47">
        <f t="shared" si="4"/>
        <v>-4.46</v>
      </c>
      <c r="N19" s="20"/>
    </row>
    <row r="20" spans="1:14" ht="16.5" customHeight="1">
      <c r="A20" s="29">
        <v>3</v>
      </c>
      <c r="B20" s="39">
        <v>500</v>
      </c>
      <c r="C20" s="36">
        <v>1192</v>
      </c>
      <c r="D20" s="47">
        <f t="shared" si="0"/>
        <v>-0.58199999999999996</v>
      </c>
      <c r="E20" s="36">
        <v>1490</v>
      </c>
      <c r="F20" s="47">
        <f t="shared" si="1"/>
        <v>-0.72799999999999998</v>
      </c>
      <c r="G20" s="36">
        <v>1788</v>
      </c>
      <c r="H20" s="47">
        <f t="shared" si="2"/>
        <v>-0.874</v>
      </c>
      <c r="I20" s="36">
        <v>2086</v>
      </c>
      <c r="J20" s="47">
        <f t="shared" si="3"/>
        <v>-1.02</v>
      </c>
      <c r="K20" s="36">
        <v>2980</v>
      </c>
      <c r="L20" s="47">
        <f t="shared" si="4"/>
        <v>-1.456</v>
      </c>
      <c r="N20" s="20"/>
    </row>
    <row r="21" spans="1:14" ht="16.5" customHeight="1">
      <c r="A21" s="29">
        <v>4</v>
      </c>
      <c r="B21" s="39">
        <v>1000</v>
      </c>
      <c r="C21" s="36">
        <v>901</v>
      </c>
      <c r="D21" s="47">
        <f t="shared" si="0"/>
        <v>-0.22</v>
      </c>
      <c r="E21" s="36">
        <v>1126</v>
      </c>
      <c r="F21" s="47">
        <f t="shared" si="1"/>
        <v>-0.27500000000000002</v>
      </c>
      <c r="G21" s="36">
        <v>1351</v>
      </c>
      <c r="H21" s="47">
        <f t="shared" si="2"/>
        <v>-0.33</v>
      </c>
      <c r="I21" s="36">
        <v>1576</v>
      </c>
      <c r="J21" s="47">
        <f t="shared" si="3"/>
        <v>-0.38500000000000001</v>
      </c>
      <c r="K21" s="36">
        <v>2252</v>
      </c>
      <c r="L21" s="47">
        <f t="shared" si="4"/>
        <v>-0.55000000000000004</v>
      </c>
      <c r="N21" s="20"/>
    </row>
    <row r="22" spans="1:14" ht="16.5" customHeight="1">
      <c r="A22" s="29">
        <v>5</v>
      </c>
      <c r="B22" s="39">
        <v>2000</v>
      </c>
      <c r="C22" s="36">
        <v>681</v>
      </c>
      <c r="D22" s="47">
        <f t="shared" si="0"/>
        <v>-0.10299999999999999</v>
      </c>
      <c r="E22" s="36">
        <v>851</v>
      </c>
      <c r="F22" s="47">
        <f t="shared" si="1"/>
        <v>-0.128</v>
      </c>
      <c r="G22" s="36">
        <v>1021</v>
      </c>
      <c r="H22" s="47">
        <f t="shared" si="2"/>
        <v>-0.153</v>
      </c>
      <c r="I22" s="36">
        <v>1191</v>
      </c>
      <c r="J22" s="47">
        <f t="shared" si="3"/>
        <v>-0.17899999999999999</v>
      </c>
      <c r="K22" s="36">
        <v>1702</v>
      </c>
      <c r="L22" s="47">
        <f t="shared" si="4"/>
        <v>-0.25600000000000001</v>
      </c>
      <c r="N22" s="20"/>
    </row>
    <row r="23" spans="1:14" ht="16.5" customHeight="1">
      <c r="A23" s="29">
        <v>6</v>
      </c>
      <c r="B23" s="39">
        <v>3000</v>
      </c>
      <c r="C23" s="36">
        <v>578</v>
      </c>
      <c r="D23" s="47">
        <f t="shared" si="0"/>
        <v>-6.2E-2</v>
      </c>
      <c r="E23" s="36">
        <v>723</v>
      </c>
      <c r="F23" s="47">
        <f t="shared" si="1"/>
        <v>-7.8E-2</v>
      </c>
      <c r="G23" s="36">
        <v>868</v>
      </c>
      <c r="H23" s="47">
        <f t="shared" si="2"/>
        <v>-9.4E-2</v>
      </c>
      <c r="I23" s="36">
        <v>1012</v>
      </c>
      <c r="J23" s="47">
        <f t="shared" si="3"/>
        <v>-0.109</v>
      </c>
      <c r="K23" s="36">
        <v>1446</v>
      </c>
      <c r="L23" s="47">
        <f t="shared" si="4"/>
        <v>-0.156</v>
      </c>
      <c r="N23" s="20"/>
    </row>
    <row r="24" spans="1:14" ht="16.5" customHeight="1">
      <c r="A24" s="29">
        <v>7</v>
      </c>
      <c r="B24" s="39">
        <v>4000</v>
      </c>
      <c r="C24" s="36">
        <v>516</v>
      </c>
      <c r="D24" s="47">
        <f t="shared" si="0"/>
        <v>-4.4999999999999998E-2</v>
      </c>
      <c r="E24" s="36">
        <v>645</v>
      </c>
      <c r="F24" s="47">
        <f t="shared" si="1"/>
        <v>-5.6000000000000001E-2</v>
      </c>
      <c r="G24" s="36">
        <v>774</v>
      </c>
      <c r="H24" s="47">
        <f t="shared" si="2"/>
        <v>-6.7000000000000004E-2</v>
      </c>
      <c r="I24" s="36">
        <v>903</v>
      </c>
      <c r="J24" s="47">
        <f t="shared" si="3"/>
        <v>-7.8E-2</v>
      </c>
      <c r="K24" s="36">
        <v>1290</v>
      </c>
      <c r="L24" s="47">
        <f t="shared" si="4"/>
        <v>-0.111</v>
      </c>
      <c r="N24" s="20"/>
    </row>
    <row r="25" spans="1:14" ht="16.5" customHeight="1">
      <c r="A25" s="29">
        <v>8</v>
      </c>
      <c r="B25" s="39">
        <v>5000</v>
      </c>
      <c r="C25" s="36">
        <v>471</v>
      </c>
      <c r="D25" s="47">
        <f t="shared" si="0"/>
        <v>-3.3000000000000002E-2</v>
      </c>
      <c r="E25" s="36">
        <v>589</v>
      </c>
      <c r="F25" s="47">
        <f t="shared" si="1"/>
        <v>-4.2000000000000003E-2</v>
      </c>
      <c r="G25" s="36">
        <v>707</v>
      </c>
      <c r="H25" s="47">
        <f t="shared" si="2"/>
        <v>-5.0999999999999997E-2</v>
      </c>
      <c r="I25" s="36">
        <v>825</v>
      </c>
      <c r="J25" s="47">
        <f t="shared" si="3"/>
        <v>-5.8999999999999997E-2</v>
      </c>
      <c r="K25" s="36">
        <v>1179</v>
      </c>
      <c r="L25" s="47">
        <f t="shared" si="4"/>
        <v>-8.3000000000000004E-2</v>
      </c>
      <c r="N25" s="20"/>
    </row>
    <row r="26" spans="1:14" ht="16.5" customHeight="1">
      <c r="A26" s="29">
        <v>9</v>
      </c>
      <c r="B26" s="39">
        <v>6000</v>
      </c>
      <c r="C26" s="36">
        <v>438</v>
      </c>
      <c r="D26" s="47">
        <f t="shared" si="0"/>
        <v>-2.5999999999999999E-2</v>
      </c>
      <c r="E26" s="36">
        <v>547</v>
      </c>
      <c r="F26" s="47">
        <f t="shared" si="1"/>
        <v>-3.2000000000000001E-2</v>
      </c>
      <c r="G26" s="36">
        <v>656</v>
      </c>
      <c r="H26" s="47">
        <f t="shared" si="2"/>
        <v>-3.7999999999999999E-2</v>
      </c>
      <c r="I26" s="36">
        <v>766</v>
      </c>
      <c r="J26" s="47">
        <f t="shared" si="3"/>
        <v>-4.4999999999999998E-2</v>
      </c>
      <c r="K26" s="36">
        <v>1096</v>
      </c>
      <c r="L26" s="47">
        <f t="shared" si="4"/>
        <v>-6.6000000000000003E-2</v>
      </c>
      <c r="N26" s="20"/>
    </row>
    <row r="27" spans="1:14" ht="16.5" customHeight="1">
      <c r="A27" s="29">
        <v>10</v>
      </c>
      <c r="B27" s="39">
        <v>7000</v>
      </c>
      <c r="C27" s="36">
        <v>412</v>
      </c>
      <c r="D27" s="47">
        <f t="shared" si="0"/>
        <v>-2.1999999999999999E-2</v>
      </c>
      <c r="E27" s="36">
        <v>515</v>
      </c>
      <c r="F27" s="47">
        <f t="shared" si="1"/>
        <v>-2.7E-2</v>
      </c>
      <c r="G27" s="36">
        <v>618</v>
      </c>
      <c r="H27" s="47">
        <f t="shared" si="2"/>
        <v>-3.2000000000000001E-2</v>
      </c>
      <c r="I27" s="36">
        <v>721</v>
      </c>
      <c r="J27" s="47">
        <f t="shared" si="3"/>
        <v>-3.7999999999999999E-2</v>
      </c>
      <c r="K27" s="36">
        <v>1030</v>
      </c>
      <c r="L27" s="47">
        <f t="shared" si="4"/>
        <v>-5.3999999999999999E-2</v>
      </c>
      <c r="N27" s="20"/>
    </row>
    <row r="28" spans="1:14" ht="16.5" customHeight="1">
      <c r="A28" s="29">
        <v>11</v>
      </c>
      <c r="B28" s="39">
        <v>8000</v>
      </c>
      <c r="C28" s="36">
        <v>390</v>
      </c>
      <c r="D28" s="47">
        <f t="shared" si="0"/>
        <v>-1.7999999999999999E-2</v>
      </c>
      <c r="E28" s="36">
        <v>488</v>
      </c>
      <c r="F28" s="47">
        <f t="shared" si="1"/>
        <v>-2.3E-2</v>
      </c>
      <c r="G28" s="36">
        <v>586</v>
      </c>
      <c r="H28" s="47">
        <f t="shared" si="2"/>
        <v>-2.8000000000000001E-2</v>
      </c>
      <c r="I28" s="36">
        <v>683</v>
      </c>
      <c r="J28" s="47">
        <f t="shared" si="3"/>
        <v>-3.2000000000000001E-2</v>
      </c>
      <c r="K28" s="36">
        <v>976</v>
      </c>
      <c r="L28" s="47">
        <f t="shared" si="4"/>
        <v>-4.4999999999999998E-2</v>
      </c>
      <c r="N28" s="20"/>
    </row>
    <row r="29" spans="1:14" ht="16.5" customHeight="1">
      <c r="A29" s="29">
        <v>12</v>
      </c>
      <c r="B29" s="39">
        <v>9000</v>
      </c>
      <c r="C29" s="36">
        <v>372</v>
      </c>
      <c r="D29" s="47">
        <f t="shared" si="0"/>
        <v>-1.4999999999999999E-2</v>
      </c>
      <c r="E29" s="36">
        <v>465</v>
      </c>
      <c r="F29" s="47">
        <f t="shared" si="1"/>
        <v>-1.9E-2</v>
      </c>
      <c r="G29" s="36">
        <v>558</v>
      </c>
      <c r="H29" s="47">
        <f t="shared" si="2"/>
        <v>-2.3E-2</v>
      </c>
      <c r="I29" s="36">
        <v>651</v>
      </c>
      <c r="J29" s="47">
        <f t="shared" si="3"/>
        <v>-2.7E-2</v>
      </c>
      <c r="K29" s="36">
        <v>931</v>
      </c>
      <c r="L29" s="47">
        <f t="shared" si="4"/>
        <v>-3.9E-2</v>
      </c>
      <c r="N29" s="20"/>
    </row>
    <row r="30" spans="1:14" ht="16.5" customHeight="1">
      <c r="A30" s="29">
        <v>13</v>
      </c>
      <c r="B30" s="39">
        <v>10000</v>
      </c>
      <c r="C30" s="36">
        <v>357</v>
      </c>
      <c r="D30" s="47">
        <f t="shared" si="0"/>
        <v>-1.0800000000000001E-2</v>
      </c>
      <c r="E30" s="36">
        <v>446</v>
      </c>
      <c r="F30" s="47">
        <f t="shared" si="1"/>
        <v>-1.34E-2</v>
      </c>
      <c r="G30" s="36">
        <v>535</v>
      </c>
      <c r="H30" s="47">
        <f t="shared" si="2"/>
        <v>-1.6E-2</v>
      </c>
      <c r="I30" s="36">
        <v>624</v>
      </c>
      <c r="J30" s="47">
        <f t="shared" si="3"/>
        <v>-1.8599999999999998E-2</v>
      </c>
      <c r="K30" s="36">
        <v>892</v>
      </c>
      <c r="L30" s="47">
        <f t="shared" si="4"/>
        <v>-2.6800000000000001E-2</v>
      </c>
      <c r="N30" s="20"/>
    </row>
    <row r="31" spans="1:14" ht="16.5" customHeight="1">
      <c r="A31" s="29">
        <v>14</v>
      </c>
      <c r="B31" s="39">
        <v>15000</v>
      </c>
      <c r="C31" s="36">
        <v>303</v>
      </c>
      <c r="D31" s="47">
        <f t="shared" si="0"/>
        <v>-6.6E-3</v>
      </c>
      <c r="E31" s="36">
        <v>379</v>
      </c>
      <c r="F31" s="47">
        <f t="shared" si="1"/>
        <v>-8.3999999999999995E-3</v>
      </c>
      <c r="G31" s="36">
        <v>455</v>
      </c>
      <c r="H31" s="47">
        <f t="shared" si="2"/>
        <v>-1.0200000000000001E-2</v>
      </c>
      <c r="I31" s="36">
        <v>531</v>
      </c>
      <c r="J31" s="47">
        <f t="shared" si="3"/>
        <v>-1.18E-2</v>
      </c>
      <c r="K31" s="36">
        <v>758</v>
      </c>
      <c r="L31" s="47">
        <f t="shared" si="4"/>
        <v>-1.66E-2</v>
      </c>
      <c r="N31" s="20"/>
    </row>
    <row r="32" spans="1:14" ht="16.5" customHeight="1">
      <c r="A32" s="29">
        <v>15</v>
      </c>
      <c r="B32" s="39">
        <v>20000</v>
      </c>
      <c r="C32" s="36">
        <v>270</v>
      </c>
      <c r="D32" s="47">
        <f t="shared" si="0"/>
        <v>-4.7999999999999996E-3</v>
      </c>
      <c r="E32" s="36">
        <v>337</v>
      </c>
      <c r="F32" s="47">
        <f t="shared" si="1"/>
        <v>-5.7999999999999996E-3</v>
      </c>
      <c r="G32" s="36">
        <v>404</v>
      </c>
      <c r="H32" s="47">
        <f t="shared" si="2"/>
        <v>-6.7999999999999996E-3</v>
      </c>
      <c r="I32" s="36">
        <v>472</v>
      </c>
      <c r="J32" s="47">
        <f t="shared" si="3"/>
        <v>-8.2000000000000007E-3</v>
      </c>
      <c r="K32" s="36">
        <v>675</v>
      </c>
      <c r="L32" s="47">
        <f t="shared" si="4"/>
        <v>-1.1599999999999999E-2</v>
      </c>
      <c r="N32" s="20"/>
    </row>
    <row r="33" spans="1:14" ht="16.5" customHeight="1">
      <c r="A33" s="29">
        <v>16</v>
      </c>
      <c r="B33" s="39">
        <v>25000</v>
      </c>
      <c r="C33" s="36">
        <v>246</v>
      </c>
      <c r="D33" s="47">
        <f t="shared" si="0"/>
        <v>-3.3999999999999998E-3</v>
      </c>
      <c r="E33" s="36">
        <v>308</v>
      </c>
      <c r="F33" s="47">
        <f t="shared" si="1"/>
        <v>-4.4000000000000003E-3</v>
      </c>
      <c r="G33" s="36">
        <v>370</v>
      </c>
      <c r="H33" s="47">
        <f t="shared" si="2"/>
        <v>-5.4000000000000003E-3</v>
      </c>
      <c r="I33" s="36">
        <v>431</v>
      </c>
      <c r="J33" s="47">
        <f t="shared" si="3"/>
        <v>-6.1999999999999998E-3</v>
      </c>
      <c r="K33" s="36">
        <v>617</v>
      </c>
      <c r="L33" s="47">
        <f t="shared" si="4"/>
        <v>-0.1234</v>
      </c>
      <c r="N33" s="20"/>
    </row>
    <row r="34" spans="1:14" ht="16.5" customHeight="1">
      <c r="A34" s="29">
        <v>17</v>
      </c>
      <c r="B34" s="39">
        <v>30000</v>
      </c>
      <c r="C34" s="36">
        <v>229</v>
      </c>
      <c r="D34" s="47">
        <f t="shared" si="0"/>
        <v>-2.8E-3</v>
      </c>
      <c r="E34" s="36">
        <v>286</v>
      </c>
      <c r="F34" s="47">
        <f t="shared" si="1"/>
        <v>-3.3999999999999998E-3</v>
      </c>
      <c r="G34" s="36">
        <v>343</v>
      </c>
      <c r="H34" s="47">
        <f t="shared" si="2"/>
        <v>-4.0000000000000001E-3</v>
      </c>
      <c r="I34" s="36">
        <v>400</v>
      </c>
      <c r="J34" s="47">
        <f t="shared" si="3"/>
        <v>-4.5999999999999999E-3</v>
      </c>
      <c r="K34" s="36"/>
      <c r="L34" s="47"/>
      <c r="N34" s="20"/>
    </row>
    <row r="35" spans="1:14" ht="16.5" customHeight="1">
      <c r="A35" s="29">
        <v>18</v>
      </c>
      <c r="B35" s="39">
        <v>35000</v>
      </c>
      <c r="C35" s="36">
        <v>215</v>
      </c>
      <c r="D35" s="47">
        <f t="shared" si="0"/>
        <v>-2.2000000000000001E-3</v>
      </c>
      <c r="E35" s="36">
        <v>269</v>
      </c>
      <c r="F35" s="47">
        <f t="shared" si="1"/>
        <v>-2.8E-3</v>
      </c>
      <c r="G35" s="36">
        <v>323</v>
      </c>
      <c r="H35" s="47">
        <f t="shared" si="2"/>
        <v>-3.3999999999999998E-3</v>
      </c>
      <c r="I35" s="36">
        <v>377</v>
      </c>
      <c r="J35" s="47">
        <f t="shared" si="3"/>
        <v>-4.0000000000000001E-3</v>
      </c>
      <c r="K35" s="36"/>
      <c r="L35" s="47"/>
      <c r="N35" s="20"/>
    </row>
    <row r="36" spans="1:14" ht="16.5" customHeight="1">
      <c r="A36" s="29">
        <v>19</v>
      </c>
      <c r="B36" s="39">
        <v>40000</v>
      </c>
      <c r="C36" s="36">
        <v>204</v>
      </c>
      <c r="D36" s="47">
        <f t="shared" si="0"/>
        <v>-2E-3</v>
      </c>
      <c r="E36" s="36">
        <v>255</v>
      </c>
      <c r="F36" s="47">
        <f t="shared" si="1"/>
        <v>-2.3999999999999998E-3</v>
      </c>
      <c r="G36" s="36">
        <v>306</v>
      </c>
      <c r="H36" s="47">
        <f t="shared" si="2"/>
        <v>-3.0000000000000001E-3</v>
      </c>
      <c r="I36" s="36">
        <v>357</v>
      </c>
      <c r="J36" s="47">
        <f t="shared" si="3"/>
        <v>-3.3999999999999998E-3</v>
      </c>
      <c r="K36" s="36"/>
      <c r="L36" s="47"/>
      <c r="N36" s="20"/>
    </row>
    <row r="37" spans="1:14" ht="16.5" customHeight="1">
      <c r="A37" s="29">
        <v>20</v>
      </c>
      <c r="B37" s="39">
        <v>45000</v>
      </c>
      <c r="C37" s="36">
        <v>194</v>
      </c>
      <c r="D37" s="47">
        <f t="shared" si="0"/>
        <v>-1.6000000000000001E-3</v>
      </c>
      <c r="E37" s="36">
        <v>243</v>
      </c>
      <c r="F37" s="47">
        <f t="shared" si="1"/>
        <v>-2E-3</v>
      </c>
      <c r="G37" s="36">
        <v>291</v>
      </c>
      <c r="H37" s="47">
        <f t="shared" si="2"/>
        <v>-2.2000000000000001E-3</v>
      </c>
      <c r="I37" s="36">
        <v>340</v>
      </c>
      <c r="J37" s="47">
        <f t="shared" si="3"/>
        <v>-2.8E-3</v>
      </c>
      <c r="K37" s="36"/>
      <c r="L37" s="47"/>
      <c r="N37" s="20"/>
    </row>
    <row r="38" spans="1:14" ht="16.5" customHeight="1">
      <c r="A38" s="29">
        <v>21</v>
      </c>
      <c r="B38" s="39">
        <v>50000</v>
      </c>
      <c r="C38" s="36">
        <v>186</v>
      </c>
      <c r="D38" s="47">
        <f t="shared" si="0"/>
        <v>-1.1999999999999999E-3</v>
      </c>
      <c r="E38" s="36">
        <v>233</v>
      </c>
      <c r="F38" s="47">
        <f t="shared" si="1"/>
        <v>-1.6000000000000001E-3</v>
      </c>
      <c r="G38" s="36">
        <v>280</v>
      </c>
      <c r="H38" s="47">
        <f t="shared" si="2"/>
        <v>-2E-3</v>
      </c>
      <c r="I38" s="36">
        <v>326</v>
      </c>
      <c r="J38" s="47">
        <f t="shared" si="3"/>
        <v>-2.2000000000000001E-3</v>
      </c>
      <c r="K38" s="36"/>
      <c r="L38" s="47"/>
      <c r="N38" s="20"/>
    </row>
    <row r="39" spans="1:14" ht="16.5" customHeight="1">
      <c r="A39" s="29">
        <v>22</v>
      </c>
      <c r="B39" s="39">
        <v>60000</v>
      </c>
      <c r="C39" s="36">
        <v>174</v>
      </c>
      <c r="D39" s="47">
        <f t="shared" si="0"/>
        <v>-1.1000000000000001E-3</v>
      </c>
      <c r="E39" s="36">
        <v>217</v>
      </c>
      <c r="F39" s="47">
        <f t="shared" si="1"/>
        <v>-1.2999999999999999E-3</v>
      </c>
      <c r="G39" s="36">
        <v>260</v>
      </c>
      <c r="H39" s="47">
        <f t="shared" si="2"/>
        <v>-1.5E-3</v>
      </c>
      <c r="I39" s="36">
        <v>304</v>
      </c>
      <c r="J39" s="47">
        <f t="shared" si="3"/>
        <v>-1.8E-3</v>
      </c>
      <c r="K39" s="36"/>
      <c r="L39" s="47"/>
      <c r="N39" s="20"/>
    </row>
    <row r="40" spans="1:14" ht="16.5" customHeight="1">
      <c r="A40" s="29">
        <v>23</v>
      </c>
      <c r="B40" s="39">
        <v>70000</v>
      </c>
      <c r="C40" s="36">
        <v>163</v>
      </c>
      <c r="D40" s="47">
        <f t="shared" si="0"/>
        <v>-8.9999999999999998E-4</v>
      </c>
      <c r="E40" s="36">
        <v>204</v>
      </c>
      <c r="F40" s="47">
        <f t="shared" si="1"/>
        <v>-1.1000000000000001E-3</v>
      </c>
      <c r="G40" s="36">
        <v>245</v>
      </c>
      <c r="H40" s="47">
        <f t="shared" si="2"/>
        <v>-1.2999999999999999E-3</v>
      </c>
      <c r="I40" s="36">
        <v>286</v>
      </c>
      <c r="J40" s="47">
        <f t="shared" si="3"/>
        <v>-1.6000000000000001E-3</v>
      </c>
      <c r="K40" s="36"/>
      <c r="L40" s="47"/>
      <c r="N40" s="20"/>
    </row>
    <row r="41" spans="1:14" ht="16.5" customHeight="1">
      <c r="A41" s="29">
        <v>24</v>
      </c>
      <c r="B41" s="39">
        <v>80000</v>
      </c>
      <c r="C41" s="36">
        <v>154</v>
      </c>
      <c r="D41" s="47">
        <f t="shared" si="0"/>
        <v>-6.9999999999999999E-4</v>
      </c>
      <c r="E41" s="36">
        <v>193</v>
      </c>
      <c r="F41" s="47">
        <f t="shared" si="1"/>
        <v>-8.9999999999999998E-4</v>
      </c>
      <c r="G41" s="36">
        <v>232</v>
      </c>
      <c r="H41" s="47">
        <f t="shared" si="2"/>
        <v>-1.1000000000000001E-3</v>
      </c>
      <c r="I41" s="36">
        <v>270</v>
      </c>
      <c r="J41" s="47">
        <f t="shared" si="3"/>
        <v>-1.1999999999999999E-3</v>
      </c>
      <c r="K41" s="36"/>
      <c r="L41" s="47"/>
      <c r="N41" s="20"/>
    </row>
    <row r="42" spans="1:14" ht="16.5" customHeight="1">
      <c r="A42" s="29">
        <v>25</v>
      </c>
      <c r="B42" s="39">
        <v>90000</v>
      </c>
      <c r="C42" s="36">
        <v>147</v>
      </c>
      <c r="D42" s="47">
        <f t="shared" si="0"/>
        <v>-5.0000000000000001E-4</v>
      </c>
      <c r="E42" s="36">
        <v>184</v>
      </c>
      <c r="F42" s="47">
        <f t="shared" si="1"/>
        <v>-6.9999999999999999E-4</v>
      </c>
      <c r="G42" s="36">
        <v>221</v>
      </c>
      <c r="H42" s="47">
        <f t="shared" si="2"/>
        <v>-8.9999999999999998E-4</v>
      </c>
      <c r="I42" s="36">
        <v>258</v>
      </c>
      <c r="J42" s="47">
        <f t="shared" si="3"/>
        <v>-1E-3</v>
      </c>
      <c r="K42" s="36"/>
      <c r="L42" s="47"/>
      <c r="N42" s="20"/>
    </row>
    <row r="43" spans="1:14" ht="16.5" customHeight="1">
      <c r="A43" s="29">
        <v>26</v>
      </c>
      <c r="B43" s="39">
        <v>100000</v>
      </c>
      <c r="C43" s="36">
        <v>142</v>
      </c>
      <c r="D43" s="47">
        <f t="shared" si="0"/>
        <v>-4.4000000000000002E-4</v>
      </c>
      <c r="E43" s="36">
        <v>177</v>
      </c>
      <c r="F43" s="47">
        <f t="shared" si="1"/>
        <v>-5.4000000000000001E-4</v>
      </c>
      <c r="G43" s="36">
        <v>212</v>
      </c>
      <c r="H43" s="47">
        <f t="shared" si="2"/>
        <v>-6.4000000000000005E-4</v>
      </c>
      <c r="I43" s="36">
        <v>248</v>
      </c>
      <c r="J43" s="47">
        <f t="shared" si="3"/>
        <v>-7.6000000000000004E-4</v>
      </c>
      <c r="K43" s="36"/>
      <c r="L43" s="47"/>
      <c r="N43" s="20"/>
    </row>
    <row r="44" spans="1:14" ht="16.5" customHeight="1">
      <c r="A44" s="29">
        <v>27</v>
      </c>
      <c r="B44" s="39">
        <v>150000</v>
      </c>
      <c r="C44" s="36">
        <v>120</v>
      </c>
      <c r="D44" s="47">
        <f t="shared" si="0"/>
        <v>-2.5999999999999998E-4</v>
      </c>
      <c r="E44" s="36">
        <v>150</v>
      </c>
      <c r="F44" s="47">
        <f t="shared" si="1"/>
        <v>-3.2000000000000003E-4</v>
      </c>
      <c r="G44" s="36">
        <v>180</v>
      </c>
      <c r="H44" s="47">
        <f t="shared" si="2"/>
        <v>-3.8000000000000002E-4</v>
      </c>
      <c r="I44" s="36">
        <v>210</v>
      </c>
      <c r="J44" s="47">
        <f t="shared" si="3"/>
        <v>-4.4000000000000002E-4</v>
      </c>
      <c r="K44" s="36"/>
      <c r="L44" s="47"/>
      <c r="N44" s="20"/>
    </row>
    <row r="45" spans="1:14" ht="16.5" customHeight="1">
      <c r="A45" s="29">
        <v>28</v>
      </c>
      <c r="B45" s="39">
        <v>200000</v>
      </c>
      <c r="C45" s="36">
        <v>107</v>
      </c>
      <c r="D45" s="47">
        <f t="shared" si="0"/>
        <v>-1.8000000000000001E-4</v>
      </c>
      <c r="E45" s="36">
        <v>134</v>
      </c>
      <c r="F45" s="47">
        <f t="shared" si="1"/>
        <v>-2.4000000000000001E-4</v>
      </c>
      <c r="G45" s="36">
        <v>161</v>
      </c>
      <c r="H45" s="47">
        <f t="shared" si="2"/>
        <v>-2.9999999999999997E-4</v>
      </c>
      <c r="I45" s="36">
        <v>188</v>
      </c>
      <c r="J45" s="47">
        <f t="shared" si="3"/>
        <v>-3.4000000000000002E-4</v>
      </c>
      <c r="K45" s="36"/>
      <c r="L45" s="47"/>
      <c r="N45" s="20"/>
    </row>
    <row r="46" spans="1:14" ht="16.5" customHeight="1">
      <c r="A46" s="29">
        <v>29</v>
      </c>
      <c r="B46" s="39">
        <v>250000</v>
      </c>
      <c r="C46" s="36">
        <v>98</v>
      </c>
      <c r="D46" s="47">
        <f t="shared" si="0"/>
        <v>-1.6000000000000001E-4</v>
      </c>
      <c r="E46" s="36">
        <v>122</v>
      </c>
      <c r="F46" s="47">
        <f t="shared" si="1"/>
        <v>-1.8000000000000001E-4</v>
      </c>
      <c r="G46" s="36">
        <v>146</v>
      </c>
      <c r="H46" s="47">
        <f t="shared" si="2"/>
        <v>-2.0000000000000001E-4</v>
      </c>
      <c r="I46" s="36">
        <v>171</v>
      </c>
      <c r="J46" s="47">
        <f t="shared" si="3"/>
        <v>-2.5999999999999998E-4</v>
      </c>
      <c r="K46" s="36"/>
      <c r="L46" s="47"/>
      <c r="N46" s="20"/>
    </row>
    <row r="47" spans="1:14" ht="16.5" customHeight="1">
      <c r="A47" s="29">
        <v>30</v>
      </c>
      <c r="B47" s="45">
        <v>300000</v>
      </c>
      <c r="C47" s="41">
        <v>90</v>
      </c>
      <c r="D47" s="48"/>
      <c r="E47" s="41">
        <v>113</v>
      </c>
      <c r="F47" s="48"/>
      <c r="G47" s="41">
        <v>136</v>
      </c>
      <c r="H47" s="48"/>
      <c r="I47" s="41">
        <v>158</v>
      </c>
      <c r="J47" s="48"/>
      <c r="K47" s="41"/>
      <c r="L47" s="48"/>
      <c r="N47" s="20"/>
    </row>
    <row r="48" spans="1:14" ht="14.25">
      <c r="A48" s="29"/>
      <c r="B48" s="27"/>
      <c r="C48" s="29" t="s">
        <v>73</v>
      </c>
      <c r="D48" s="29"/>
      <c r="E48" s="29" t="s">
        <v>74</v>
      </c>
      <c r="F48" s="29"/>
      <c r="G48" s="29" t="s">
        <v>75</v>
      </c>
      <c r="H48" s="29"/>
      <c r="I48" s="29" t="s">
        <v>76</v>
      </c>
      <c r="J48" s="29"/>
      <c r="K48" s="29" t="s">
        <v>77</v>
      </c>
      <c r="L48" s="29"/>
    </row>
    <row r="49" spans="1:14">
      <c r="A49" s="29"/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4">
      <c r="A50" s="29"/>
      <c r="B50" s="27"/>
      <c r="C50" s="58" t="s">
        <v>66</v>
      </c>
      <c r="D50" s="29"/>
      <c r="E50" s="29"/>
      <c r="F50" s="29"/>
      <c r="G50" s="29"/>
      <c r="H50" s="29"/>
      <c r="I50" s="29"/>
      <c r="J50" s="29"/>
      <c r="K50" s="29"/>
      <c r="L50" s="29"/>
    </row>
    <row r="51" spans="1:14">
      <c r="A51" s="29"/>
      <c r="B51" s="27"/>
      <c r="C51" s="58" t="s">
        <v>67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4">
      <c r="A52" s="29"/>
      <c r="B52" s="27"/>
      <c r="C52" s="58" t="s">
        <v>68</v>
      </c>
      <c r="D52" s="29"/>
      <c r="E52" s="29"/>
      <c r="F52" s="29"/>
      <c r="G52" s="29"/>
      <c r="H52" s="29"/>
      <c r="I52" s="29"/>
      <c r="J52" s="29"/>
      <c r="K52" s="29"/>
      <c r="L52" s="29"/>
    </row>
    <row r="53" spans="1:14">
      <c r="A53" s="29"/>
      <c r="B53" s="27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4" ht="12" customHeight="1">
      <c r="A54" s="29"/>
      <c r="B54" s="27" t="s">
        <v>56</v>
      </c>
      <c r="C54" s="28">
        <f>IF('積算単価表 (H5) (躯体用)'!E3&lt;100,100,'積算単価表 (H5) (躯体用)'!E3)</f>
        <v>1234</v>
      </c>
      <c r="D54" s="29"/>
      <c r="E54" s="28">
        <f>C54</f>
        <v>1234</v>
      </c>
      <c r="F54" s="29"/>
      <c r="G54" s="28">
        <f>C54</f>
        <v>1234</v>
      </c>
      <c r="H54" s="29"/>
      <c r="I54" s="28">
        <f>C54</f>
        <v>1234</v>
      </c>
      <c r="J54" s="29"/>
      <c r="K54" s="28">
        <f>C54</f>
        <v>1234</v>
      </c>
      <c r="L54" s="29"/>
      <c r="M54" s="29"/>
      <c r="N54" s="29"/>
    </row>
    <row r="55" spans="1:14" ht="12" customHeight="1">
      <c r="A55" s="29"/>
      <c r="B55" s="27" t="s">
        <v>57</v>
      </c>
      <c r="C55" s="30">
        <f>LOOKUP(C54,$B18:$B47,C18:C47)</f>
        <v>901</v>
      </c>
      <c r="D55" s="31"/>
      <c r="E55" s="30">
        <f>LOOKUP(E54,$B18:$B47,E18:E47)</f>
        <v>1126</v>
      </c>
      <c r="F55" s="29"/>
      <c r="G55" s="30">
        <f>LOOKUP(G54,$B18:$B47,G18:G47)</f>
        <v>1351</v>
      </c>
      <c r="H55" s="29"/>
      <c r="I55" s="30">
        <f>LOOKUP(I54,$B18:$B47,I18:I47)</f>
        <v>1576</v>
      </c>
      <c r="J55" s="29"/>
      <c r="K55" s="30">
        <f>LOOKUP(K54,$B18:$B47,K18:K47)</f>
        <v>2252</v>
      </c>
      <c r="L55" s="29"/>
      <c r="M55" s="29"/>
      <c r="N55" s="29"/>
    </row>
    <row r="56" spans="1:14" ht="12" customHeight="1">
      <c r="A56" s="29"/>
      <c r="B56" s="27" t="s">
        <v>58</v>
      </c>
      <c r="C56" s="32">
        <f>LOOKUP(C54,$B18:$B47,D18:D47)</f>
        <v>-0.22</v>
      </c>
      <c r="D56" s="29"/>
      <c r="E56" s="32">
        <f>LOOKUP(E54,$B18:$B47,F18:F47)</f>
        <v>-0.27500000000000002</v>
      </c>
      <c r="F56" s="29"/>
      <c r="G56" s="32">
        <f>LOOKUP(G54,$B18:$B47,H18:H47)</f>
        <v>-0.33</v>
      </c>
      <c r="H56" s="29"/>
      <c r="I56" s="32">
        <f>LOOKUP(I54,$B18:$B47,J18:J47)</f>
        <v>-0.38500000000000001</v>
      </c>
      <c r="J56" s="29"/>
      <c r="K56" s="32">
        <f>LOOKUP(K54,$B18:$B47,L18:L47)</f>
        <v>-0.55000000000000004</v>
      </c>
      <c r="L56" s="29"/>
      <c r="M56" s="29"/>
      <c r="N56" s="29"/>
    </row>
    <row r="57" spans="1:14" ht="12" customHeight="1">
      <c r="A57" s="29"/>
      <c r="B57" s="27" t="s">
        <v>59</v>
      </c>
      <c r="C57" s="33">
        <f>IF('積算単価表 (H5) (躯体用)'!E3&lt;100,100,LOOKUP('積算単価表 (H5) (躯体用)'!E3,$B18:$B47,B18:B47))</f>
        <v>1000</v>
      </c>
      <c r="D57" s="29"/>
      <c r="E57" s="34"/>
      <c r="F57" s="35"/>
      <c r="G57" s="34"/>
      <c r="H57" s="35"/>
      <c r="I57" s="34"/>
      <c r="J57" s="35"/>
      <c r="K57" s="34"/>
      <c r="L57" s="29"/>
      <c r="M57" s="29"/>
      <c r="N57" s="29"/>
    </row>
    <row r="58" spans="1:14" ht="12" customHeight="1">
      <c r="A58" s="29"/>
      <c r="B58" s="27" t="s">
        <v>60</v>
      </c>
      <c r="C58" s="30">
        <f>IF(C54=0,0,ROUND(C55+(C54-C57)*C56,0))</f>
        <v>850</v>
      </c>
      <c r="D58" s="29"/>
      <c r="E58" s="33">
        <f>IF(E54=0,0,ROUND(E55+(E54-C57)*E56,0))</f>
        <v>1062</v>
      </c>
      <c r="F58" s="27"/>
      <c r="G58" s="33">
        <f>IF(G54=0,0,ROUND(G55+(G54-C57)*G56,0))</f>
        <v>1274</v>
      </c>
      <c r="H58" s="27"/>
      <c r="I58" s="33">
        <f>IF(I54=0,0,ROUND(I55+(I54-C57)*I56,0))</f>
        <v>1486</v>
      </c>
      <c r="J58" s="27"/>
      <c r="K58" s="33">
        <f>IF(K54=0,0,ROUND(K55+(K54-C57)*K56,0))</f>
        <v>2123</v>
      </c>
      <c r="L58" s="27"/>
      <c r="M58" s="27"/>
    </row>
    <row r="59" spans="1:14" ht="12" customHeight="1">
      <c r="A59" s="29"/>
      <c r="B59" s="27"/>
      <c r="C59" s="42"/>
      <c r="D59" s="29"/>
      <c r="E59" s="29"/>
      <c r="F59" s="29"/>
      <c r="G59" s="29"/>
      <c r="H59" s="29"/>
      <c r="I59" s="29"/>
      <c r="J59" s="29"/>
      <c r="K59" s="29"/>
      <c r="L59" s="29"/>
    </row>
    <row r="60" spans="1:14" ht="12" customHeight="1">
      <c r="A60" s="29"/>
      <c r="B60" s="27"/>
      <c r="C60" s="49"/>
      <c r="D60" s="29"/>
      <c r="E60" s="29"/>
      <c r="F60" s="29"/>
      <c r="G60" s="29"/>
      <c r="H60" s="29"/>
      <c r="I60" s="29"/>
      <c r="J60" s="29"/>
      <c r="K60" s="29"/>
      <c r="L60" s="29"/>
    </row>
  </sheetData>
  <sheetProtection sheet="1" objects="1" scenarios="1"/>
  <mergeCells count="32">
    <mergeCell ref="I7:J7"/>
    <mergeCell ref="I14:J14"/>
    <mergeCell ref="I15:J15"/>
    <mergeCell ref="I8:J8"/>
    <mergeCell ref="I9:J9"/>
    <mergeCell ref="I10:J10"/>
    <mergeCell ref="I11:J11"/>
    <mergeCell ref="I12:J12"/>
    <mergeCell ref="I13:J13"/>
    <mergeCell ref="E11:F11"/>
    <mergeCell ref="G4:H4"/>
    <mergeCell ref="G5:H5"/>
    <mergeCell ref="G6:H6"/>
    <mergeCell ref="G7:H7"/>
    <mergeCell ref="E7:F7"/>
    <mergeCell ref="E8:F8"/>
    <mergeCell ref="E9:F9"/>
    <mergeCell ref="E10:F10"/>
    <mergeCell ref="C7:D7"/>
    <mergeCell ref="C8:D8"/>
    <mergeCell ref="E4:F4"/>
    <mergeCell ref="E5:F5"/>
    <mergeCell ref="E6:F6"/>
    <mergeCell ref="B1:L1"/>
    <mergeCell ref="C4:D4"/>
    <mergeCell ref="C5:D5"/>
    <mergeCell ref="C6:D6"/>
    <mergeCell ref="K4:L4"/>
    <mergeCell ref="K5:L5"/>
    <mergeCell ref="I4:J4"/>
    <mergeCell ref="I5:J5"/>
    <mergeCell ref="I6:J6"/>
  </mergeCells>
  <phoneticPr fontId="2"/>
  <pageMargins left="0.62" right="0.23" top="0.98425196850393704" bottom="0.72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6"/>
  <sheetViews>
    <sheetView showGridLines="0" showRowColHeaders="0" workbookViewId="0">
      <selection activeCell="B17" sqref="B17"/>
    </sheetView>
  </sheetViews>
  <sheetFormatPr defaultRowHeight="13.5"/>
  <cols>
    <col min="1" max="1" width="2.5" customWidth="1"/>
    <col min="3" max="3" width="49.875" customWidth="1"/>
    <col min="4" max="4" width="5.125" customWidth="1"/>
  </cols>
  <sheetData>
    <row r="1" spans="2:4" ht="14.25" thickBot="1"/>
    <row r="2" spans="2:4" ht="18" customHeight="1">
      <c r="B2" s="8" t="s">
        <v>0</v>
      </c>
      <c r="C2" s="11" t="s">
        <v>12</v>
      </c>
      <c r="D2" s="1">
        <v>0.8</v>
      </c>
    </row>
    <row r="3" spans="2:4" ht="18" customHeight="1">
      <c r="B3" s="181" t="s">
        <v>2</v>
      </c>
      <c r="C3" s="6" t="s">
        <v>9</v>
      </c>
      <c r="D3" s="178">
        <v>1</v>
      </c>
    </row>
    <row r="4" spans="2:4" ht="18" customHeight="1">
      <c r="B4" s="182"/>
      <c r="C4" s="12" t="s">
        <v>13</v>
      </c>
      <c r="D4" s="179"/>
    </row>
    <row r="5" spans="2:4" ht="18" customHeight="1">
      <c r="B5" s="182"/>
      <c r="C5" s="12" t="s">
        <v>14</v>
      </c>
      <c r="D5" s="179"/>
    </row>
    <row r="6" spans="2:4" ht="18" customHeight="1">
      <c r="B6" s="183"/>
      <c r="C6" s="13" t="s">
        <v>15</v>
      </c>
      <c r="D6" s="180"/>
    </row>
    <row r="7" spans="2:4" ht="18" customHeight="1">
      <c r="B7" s="9" t="s">
        <v>4</v>
      </c>
      <c r="C7" s="3" t="s">
        <v>3</v>
      </c>
      <c r="D7" s="4">
        <v>1.2</v>
      </c>
    </row>
    <row r="8" spans="2:4" ht="18" customHeight="1">
      <c r="B8" s="181" t="s">
        <v>6</v>
      </c>
      <c r="C8" s="6" t="s">
        <v>16</v>
      </c>
      <c r="D8" s="178">
        <v>1.4</v>
      </c>
    </row>
    <row r="9" spans="2:4" ht="18" customHeight="1">
      <c r="B9" s="182"/>
      <c r="C9" s="12" t="s">
        <v>17</v>
      </c>
      <c r="D9" s="179"/>
    </row>
    <row r="10" spans="2:4" ht="18" customHeight="1">
      <c r="B10" s="182"/>
      <c r="C10" s="7" t="s">
        <v>18</v>
      </c>
      <c r="D10" s="179"/>
    </row>
    <row r="11" spans="2:4" ht="18" customHeight="1">
      <c r="B11" s="182"/>
      <c r="C11" s="12" t="s">
        <v>19</v>
      </c>
      <c r="D11" s="179"/>
    </row>
    <row r="12" spans="2:4" ht="18" customHeight="1">
      <c r="B12" s="182"/>
      <c r="C12" s="12" t="s">
        <v>20</v>
      </c>
      <c r="D12" s="179"/>
    </row>
    <row r="13" spans="2:4" ht="18" customHeight="1">
      <c r="B13" s="183"/>
      <c r="C13" s="13" t="s">
        <v>21</v>
      </c>
      <c r="D13" s="180"/>
    </row>
    <row r="14" spans="2:4" ht="18" customHeight="1">
      <c r="B14" s="181" t="s">
        <v>7</v>
      </c>
      <c r="C14" s="6" t="s">
        <v>11</v>
      </c>
      <c r="D14" s="178">
        <v>1.7</v>
      </c>
    </row>
    <row r="15" spans="2:4" ht="18" customHeight="1">
      <c r="B15" s="183"/>
      <c r="C15" s="2" t="s">
        <v>10</v>
      </c>
      <c r="D15" s="180"/>
    </row>
    <row r="16" spans="2:4" ht="18" customHeight="1" thickBot="1">
      <c r="B16" s="10" t="s">
        <v>8</v>
      </c>
      <c r="C16" s="14" t="s">
        <v>22</v>
      </c>
      <c r="D16" s="5">
        <v>2</v>
      </c>
    </row>
  </sheetData>
  <sheetProtection sheet="1" objects="1" scenarios="1"/>
  <mergeCells count="6">
    <mergeCell ref="D3:D6"/>
    <mergeCell ref="D8:D13"/>
    <mergeCell ref="D14:D15"/>
    <mergeCell ref="B3:B6"/>
    <mergeCell ref="B8:B13"/>
    <mergeCell ref="B14:B15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積算単価表 (H5) (躯体用)</vt:lpstr>
      <vt:lpstr>積算単価表 (H5)</vt:lpstr>
      <vt:lpstr>積算単価表 (H2)</vt:lpstr>
      <vt:lpstr>基準係数K0</vt:lpstr>
      <vt:lpstr>'積算単価表 (H2)'!Print_Area</vt:lpstr>
      <vt:lpstr>'積算単価表 (H5)'!Print_Area</vt:lpstr>
      <vt:lpstr>'積算単価表 (H5) (躯体用)'!Print_Area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小笠原宏明</cp:lastModifiedBy>
  <cp:lastPrinted>2018-01-01T05:21:38Z</cp:lastPrinted>
  <dcterms:created xsi:type="dcterms:W3CDTF">2001-09-21T08:24:40Z</dcterms:created>
  <dcterms:modified xsi:type="dcterms:W3CDTF">2018-03-24T07:51:09Z</dcterms:modified>
</cp:coreProperties>
</file>